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 - MDE - Municípios" sheetId="1" r:id="rId1"/>
  </sheets>
  <definedNames>
    <definedName name="_xlnm.Print_Area" localSheetId="0">'Anexo X - MDE - Municípios'!$A$1:$F$167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<sst xmlns="http://schemas.openxmlformats.org/spreadsheetml/2006/main" count="232" uniqueCount="166">
  <si>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</si>
  <si>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</si>
  <si>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</si>
  <si>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</si>
  <si>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</si>
  <si>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</si>
  <si>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t>7- RECEITA DE OPERAÇÕES DE CRÉDITO</t>
  </si>
  <si>
    <r>
      <t xml:space="preserve">    6.2- Aplicação Financeira </t>
    </r>
    <r>
      <rPr>
        <sz val="8"/>
        <rFont val="Times New Roman"/>
        <family val="1"/>
      </rPr>
      <t xml:space="preserve">dos Recursos </t>
    </r>
    <r>
      <rPr>
        <sz val="8"/>
        <color indexed="8"/>
        <rFont val="Times New Roman"/>
        <family val="1"/>
      </rPr>
      <t>de Convênios</t>
    </r>
  </si>
  <si>
    <r>
      <t xml:space="preserve">8- OUTRAS RECEITAS </t>
    </r>
    <r>
      <rPr>
        <sz val="8"/>
        <color indexed="8"/>
        <rFont val="Times New Roman"/>
        <family val="1"/>
      </rPr>
      <t xml:space="preserve">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</si>
  <si>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</si>
  <si>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</si>
  <si>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</si>
  <si>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</si>
  <si>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</si>
  <si>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</si>
  <si>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</si>
  <si>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</si>
  <si>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</si>
  <si>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</si>
  <si>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22- IMPOSTOS E TRANSFERÊNCIAS DESTINADAS À MDE (25% de 3)</t>
    </r>
    <r>
      <rPr>
        <vertAlign val="superscript"/>
        <sz val="8"/>
        <rFont val="Times New Roman"/>
        <family val="1"/>
      </rPr>
      <t>3</t>
    </r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</si>
  <si>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</si>
  <si>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</si>
  <si>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</si>
  <si>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</si>
  <si>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</si>
  <si>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</si>
  <si>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</si>
  <si>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</si>
  <si>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</si>
  <si>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</si>
  <si>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</si>
  <si>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</si>
  <si>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</si>
  <si>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</si>
  <si>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</si>
  <si>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</si>
  <si>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</si>
  <si>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</si>
  <si>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</si>
  <si>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</si>
  <si>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r>
      <t xml:space="preserve">43- </t>
    </r>
    <r>
      <rPr>
        <sz val="8"/>
        <color indexed="8"/>
        <rFont val="Times New Roman"/>
        <family val="1"/>
      </rPr>
      <t xml:space="preserve">DESPESAS CUSTEADAS COM OUTRAS RECEITAS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</si>
  <si>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8"/>
        <color indexed="8"/>
        <rFont val="Times New Roman"/>
        <family val="1"/>
      </rPr>
      <t xml:space="preserve">RECEITAS ADICIONAIS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  <r>
      <rPr>
        <sz val="8"/>
        <rFont val="Times New Roman"/>
        <family val="1"/>
      </rPr>
      <t xml:space="preserve"> (40 + 41 + 42 + 43)</t>
    </r>
  </si>
  <si>
    <t>46- RESTOS A PAGAR DE DESPESAS COM MDE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</si>
  <si>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</si>
  <si>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</si>
  <si>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</si>
  <si>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</si>
  <si>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t>DESPESAS LIQUIDADAS</t>
  </si>
  <si>
    <t>(d)</t>
  </si>
  <si>
    <t>(e)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</si>
  <si>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</si>
  <si>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</si>
  <si>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</si>
  <si>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</si>
  <si>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</si>
  <si>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</si>
  <si>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</si>
  <si>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</si>
  <si>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</si>
  <si>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</si>
  <si>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r>
      <t>1</t>
    </r>
    <r>
      <rPr>
        <sz val="8"/>
        <rFont val="Times New Roman"/>
        <family val="1"/>
      </rPr>
      <t xml:space="preserve"> Limites mínimos anuais a serem cumpridos no encerramento do exercício.</t>
    </r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</si>
  <si>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</si>
  <si>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</si>
  <si>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</si>
  <si>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</si>
  <si>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</si>
  <si>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</si>
  <si>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</si>
  <si>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</si>
  <si>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</si>
  <si>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</si>
  <si>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</si>
  <si>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</si>
  <si>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</si>
  <si>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r>
      <t>5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</si>
  <si>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DEMONSTRATIVO DAS RECEITAS E DESPESAS COM MANUTENÇÃO E DESENVOLVIMENTO DO ENSINO - MDE</t>
  </si>
  <si>
    <t xml:space="preserve"> </t>
  </si>
  <si>
    <t>RREO - ANEXO X (LDB, art. 72)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</si>
  <si>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</si>
  <si>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</si>
  <si>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</si>
  <si>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</si>
  <si>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</si>
  <si>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</si>
  <si>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</si>
  <si>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</si>
  <si>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</si>
  <si>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>3</t>
    </r>
    <r>
      <rPr>
        <sz val="8"/>
        <rFont val="Times New Roman"/>
        <family val="1"/>
      </rPr>
      <t xml:space="preserve"> Caput do artigo 212 da CF/1988</t>
    </r>
  </si>
  <si>
    <r>
      <t>4</t>
    </r>
    <r>
      <rPr>
        <sz val="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</si>
  <si>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t xml:space="preserve">        1.1.5- (–) Deduções da Receita do IPTU</t>
  </si>
  <si>
    <t xml:space="preserve">        1.2.5- (–) Deduções da Receita do ITBI</t>
  </si>
  <si>
    <t xml:space="preserve">        1.3.5- (–) Deduções da Receita do ISS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</si>
  <si>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</si>
  <si>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8"/>
        <rFont val="Times New Roman"/>
        <family val="1"/>
      </rPr>
      <t>ITR</t>
    </r>
  </si>
  <si>
    <r>
      <t xml:space="preserve">        1.5.2- </t>
    </r>
    <r>
      <rPr>
        <sz val="8"/>
        <rFont val="Times New Roman"/>
        <family val="1"/>
      </rPr>
      <t>Multas, Juros de Mora e Outros Encargos do ITR</t>
    </r>
  </si>
  <si>
    <r>
      <t xml:space="preserve">        1.5.3- </t>
    </r>
    <r>
      <rPr>
        <sz val="8"/>
        <rFont val="Times New Roman"/>
        <family val="1"/>
      </rPr>
      <t>Dívida Ativa do ITR</t>
    </r>
  </si>
  <si>
    <r>
      <t xml:space="preserve">        1.5.4-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</si>
  <si>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</si>
  <si>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</si>
  <si>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</si>
  <si>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</si>
  <si>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</si>
  <si>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</si>
  <si>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</si>
  <si>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</si>
  <si>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</si>
  <si>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</si>
  <si>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</si>
  <si>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</si>
  <si>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2.1.1- Parcela referente à CF, art. 159, I, alínea b</t>
  </si>
  <si>
    <t xml:space="preserve">        2.1.2- Parcela referente à CF, art. 159, I, alínea d</t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</si>
  <si>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</si>
  <si>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</si>
  <si>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</si>
  <si>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</si>
  <si>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</si>
  <si>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</si>
  <si>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</si>
  <si>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</si>
  <si>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</si>
  <si>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</si>
  <si>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</si>
  <si>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</si>
  <si>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</si>
  <si>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No Bimestre</t>
  </si>
  <si>
    <t>%</t>
  </si>
  <si>
    <t>Até o Bimestre</t>
  </si>
  <si>
    <t>(a)</t>
  </si>
  <si>
    <t>(b)</t>
  </si>
  <si>
    <t>DOTAÇÃO</t>
  </si>
  <si>
    <t xml:space="preserve">        1.5.5- (–) Deduções da Receita do ITR</t>
  </si>
  <si>
    <r>
      <t xml:space="preserve">        1.4.1- </t>
    </r>
    <r>
      <rPr>
        <sz val="8"/>
        <rFont val="Times New Roman"/>
        <family val="1"/>
      </rPr>
      <t>IRRF</t>
    </r>
  </si>
  <si>
    <r>
      <t xml:space="preserve">        1.4.2- </t>
    </r>
    <r>
      <rPr>
        <sz val="8"/>
        <rFont val="Times New Roman"/>
        <family val="1"/>
      </rPr>
      <t>Multas, Juros de Mora e Outros Encargos do IRRF</t>
    </r>
  </si>
  <si>
    <r>
      <t xml:space="preserve">        1.4.3- </t>
    </r>
    <r>
      <rPr>
        <sz val="8"/>
        <rFont val="Times New Roman"/>
        <family val="1"/>
      </rPr>
      <t>Dívida Ativa do IRRF</t>
    </r>
  </si>
  <si>
    <r>
      <t xml:space="preserve">        1.4.4- </t>
    </r>
    <r>
      <rPr>
        <sz val="8"/>
        <rFont val="Times New Roman"/>
        <family val="1"/>
      </rPr>
      <t>Multas, Juros de Mora, Atualização Monetária e Outros Encargos da Dívida Ativa do IRRF</t>
    </r>
  </si>
  <si>
    <t>4- RECEITA DA APLICAÇÃO FINANCEIRA DE OUTROS RECURSOS DE IMPOSTOS VINCULADOS AO ENSINO</t>
  </si>
  <si>
    <t>20 – RECURSOS RECEBIDOS DO FUNDEB EM 2008, QUE NÃO FORAM UTILIZADOS</t>
  </si>
  <si>
    <t>21 – DESPESAS CUSTEADAS COM O SALDO DO ITEM 20 ATÉ O 1º TRIMESTRE DE 2009</t>
  </si>
  <si>
    <t>CANCELADO EM 2009 (g)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</si>
  <si>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 IMPOSTOS VINCULADOS AO ENSINO</t>
    </r>
  </si>
  <si>
    <t>47- SALDO FINANCEIRO EM 31 DE DEZEMBRO DE 2008</t>
  </si>
  <si>
    <t>CLEONE GOMES DO NASCIMENTO                                                                    ALEXANDER FERRÃO</t>
  </si>
  <si>
    <t>9 - TOTAL DAS RECEITAS ADICIONAIS PARA FINANCIAMENTO DO ENSINO (4 + 5 + 6 + 7 + 8)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</si>
  <si>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</si>
  <si>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</si>
  <si>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</si>
  <si>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</si>
  <si>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</si>
  <si>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</si>
  <si>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</si>
  <si>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</si>
  <si>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</si>
  <si>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</si>
  <si>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</si>
  <si>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</si>
  <si>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</si>
  <si>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</si>
  <si>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PREFEITURA MUNICIPAL DE CASTELO - ES</t>
  </si>
  <si>
    <t>Prefeito Municipal                                                                                   Secretário Municipal de Finanças</t>
  </si>
  <si>
    <r>
      <t>39- MÍNIMO DE 25% DAS RECEITAS RESULTANTES DE IMPOSTOS EM MDE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((38) / (3) x 100) %</t>
    </r>
  </si>
  <si>
    <r>
      <t>19- MÍNIMO DE 60% DO FUNDEB NA REMUNERAÇÃO DO MAGISTÉRIO COM EDUCAÇÃO INFANTIL E ENSINO FUNDAMENTAL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((13 – 18) / (11) x 100) %</t>
    </r>
  </si>
  <si>
    <t xml:space="preserve">6° BIMESTRE DE 2009 - NOVEMBRO E DEZEMBRO </t>
  </si>
  <si>
    <t>NEILA BISSOLI</t>
  </si>
  <si>
    <t>Contadora CRC-ES n° 011102/O-9</t>
  </si>
  <si>
    <t>FONTE: Balancete da receita consolidada de dezembro/2009 e balancete da despesa da Secretaria Municipal de Educação</t>
  </si>
  <si>
    <r>
      <t>2</t>
    </r>
    <r>
      <rPr>
        <sz val="8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</si>
</sst>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88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right" vertical="top" wrapText="1"/>
    </xf>
    <xf numFmtId="164" fontId="4" fillId="0" borderId="13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 vertical="top" wrapText="1"/>
    </xf>
    <xf numFmtId="164" fontId="4" fillId="0" borderId="20" xfId="0" applyNumberFormat="1" applyFont="1" applyFill="1" applyBorder="1" applyAlignment="1">
      <alignment horizontal="right" vertical="top" wrapText="1"/>
    </xf>
    <xf numFmtId="164" fontId="8" fillId="0" borderId="11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21" xfId="0" applyNumberFormat="1" applyFont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164" fontId="4" fillId="0" borderId="22" xfId="0" applyNumberFormat="1" applyFont="1" applyFill="1" applyBorder="1" applyAlignment="1">
      <alignment horizontal="right" vertical="top" wrapText="1"/>
    </xf>
    <xf numFmtId="164" fontId="4" fillId="0" borderId="19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22" xfId="0" applyFont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right" vertical="top" wrapText="1"/>
    </xf>
    <xf numFmtId="43" fontId="4" fillId="0" borderId="0" xfId="53" applyFont="1" applyFill="1" applyAlignment="1">
      <alignment/>
    </xf>
    <xf numFmtId="43" fontId="4" fillId="0" borderId="0" xfId="0" applyNumberFormat="1" applyFont="1" applyFill="1" applyAlignment="1">
      <alignment/>
    </xf>
    <xf numFmtId="164" fontId="4" fillId="0" borderId="1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9" fontId="4" fillId="0" borderId="13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24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24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right" vertical="top" wrapText="1"/>
    </xf>
    <xf numFmtId="0" fontId="12" fillId="0" borderId="2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64" fontId="8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164" fontId="13" fillId="0" borderId="23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19" xfId="0" applyNumberForma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4" fillId="0" borderId="11" xfId="0" applyFont="1" applyFill="1" applyBorder="1" applyAlignment="1">
      <alignment horizontal="right"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left" wrapText="1"/>
    </xf>
    <xf numFmtId="164" fontId="4" fillId="0" borderId="23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2" fontId="13" fillId="0" borderId="19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tabSelected="1" view="pageBreakPreview" zoomScaleNormal="90" zoomScaleSheetLayoutView="100" zoomScalePageLayoutView="0" workbookViewId="0" topLeftCell="A151">
      <selection activeCell="A165" sqref="A165"/>
    </sheetView>
  </sheetViews>
  <sheetFormatPr defaultColWidth="9.140625" defaultRowHeight="11.25" customHeight="1"/>
  <cols>
    <col min="1" max="1" width="75.28125" style="14" customWidth="1"/>
    <col min="2" max="6" width="11.421875" style="14" customWidth="1"/>
    <col min="7" max="8" width="12.00390625" style="14" bestFit="1" customWidth="1"/>
    <col min="9" max="9" width="10.00390625" style="14" bestFit="1" customWidth="1"/>
    <col min="10" max="10" width="10.8515625" style="14" bestFit="1" customWidth="1"/>
    <col min="11" max="16384" width="9.140625" style="14" customWidth="1"/>
  </cols>
  <sheetData>
    <row r="1" spans="1:6" s="6" customFormat="1" ht="11.25" customHeight="1">
      <c r="A1" s="105" t="s">
        <v>157</v>
      </c>
      <c r="B1" s="105"/>
      <c r="C1" s="105"/>
      <c r="D1" s="105"/>
      <c r="E1" s="105"/>
      <c r="F1" s="105"/>
    </row>
    <row r="2" spans="1:6" s="6" customFormat="1" ht="11.25" customHeight="1">
      <c r="A2" s="106" t="s">
        <v>118</v>
      </c>
      <c r="B2" s="106"/>
      <c r="C2" s="106"/>
      <c r="D2" s="106"/>
      <c r="E2" s="106"/>
      <c r="F2" s="106"/>
    </row>
    <row r="3" spans="1:6" s="6" customFormat="1" ht="11.25" customHeight="1">
      <c r="A3" s="107" t="s">
        <v>75</v>
      </c>
      <c r="B3" s="107"/>
      <c r="C3" s="107"/>
      <c r="D3" s="107"/>
      <c r="E3" s="107"/>
      <c r="F3" s="107"/>
    </row>
    <row r="4" spans="1:6" s="6" customFormat="1" ht="11.25" customHeight="1">
      <c r="A4" s="106" t="s">
        <v>119</v>
      </c>
      <c r="B4" s="106"/>
      <c r="C4" s="106"/>
      <c r="D4" s="106"/>
      <c r="E4" s="106"/>
      <c r="F4" s="106"/>
    </row>
    <row r="5" spans="1:6" s="6" customFormat="1" ht="11.25" customHeight="1">
      <c r="A5" s="106" t="s">
        <v>161</v>
      </c>
      <c r="B5" s="106"/>
      <c r="C5" s="106"/>
      <c r="D5" s="106"/>
      <c r="E5" s="106"/>
      <c r="F5" s="106"/>
    </row>
    <row r="6" spans="1:6" s="6" customFormat="1" ht="11.25" customHeight="1">
      <c r="A6" s="6" t="s">
        <v>77</v>
      </c>
      <c r="B6" s="2"/>
      <c r="C6" s="2"/>
      <c r="D6" s="2"/>
      <c r="E6" s="2"/>
      <c r="F6" s="1">
        <v>1</v>
      </c>
    </row>
    <row r="7" spans="1:6" s="6" customFormat="1" ht="34.5" customHeight="1">
      <c r="A7" s="124" t="s">
        <v>50</v>
      </c>
      <c r="B7" s="97"/>
      <c r="C7" s="97"/>
      <c r="D7" s="97"/>
      <c r="E7" s="97"/>
      <c r="F7" s="125"/>
    </row>
    <row r="8" spans="1:6" s="6" customFormat="1" ht="11.25" customHeight="1">
      <c r="A8" s="126"/>
      <c r="B8" s="10" t="s">
        <v>120</v>
      </c>
      <c r="C8" s="10" t="s">
        <v>120</v>
      </c>
      <c r="D8" s="62" t="s">
        <v>121</v>
      </c>
      <c r="E8" s="62"/>
      <c r="F8" s="127"/>
    </row>
    <row r="9" spans="1:6" s="6" customFormat="1" ht="11.25" customHeight="1">
      <c r="A9" s="11" t="s">
        <v>78</v>
      </c>
      <c r="B9" s="11" t="s">
        <v>122</v>
      </c>
      <c r="C9" s="11" t="s">
        <v>123</v>
      </c>
      <c r="D9" s="10" t="s">
        <v>124</v>
      </c>
      <c r="E9" s="10" t="s">
        <v>126</v>
      </c>
      <c r="F9" s="66" t="s">
        <v>125</v>
      </c>
    </row>
    <row r="10" spans="1:6" s="6" customFormat="1" ht="11.25" customHeight="1">
      <c r="A10" s="12"/>
      <c r="B10" s="12"/>
      <c r="C10" s="13" t="s">
        <v>127</v>
      </c>
      <c r="D10" s="12"/>
      <c r="E10" s="13" t="s">
        <v>128</v>
      </c>
      <c r="F10" s="68" t="s">
        <v>51</v>
      </c>
    </row>
    <row r="11" spans="1:6" s="6" customFormat="1" ht="11.25" customHeight="1">
      <c r="A11" s="128" t="s">
        <v>52</v>
      </c>
      <c r="B11" s="20">
        <f>B12+B18+B24+B30+B36</f>
        <v>3106200</v>
      </c>
      <c r="C11" s="20">
        <f>C12+C18+C24+C30+C36</f>
        <v>3110101.73</v>
      </c>
      <c r="D11" s="20">
        <f>D12+D18+D24+D30+D36</f>
        <v>414426.84</v>
      </c>
      <c r="E11" s="20">
        <f>E12+E18+E24+E30+E36</f>
        <v>2570067.79</v>
      </c>
      <c r="F11" s="21">
        <f>E11/C11*100</f>
        <v>82.63613261293547</v>
      </c>
    </row>
    <row r="12" spans="1:6" s="6" customFormat="1" ht="11.25" customHeight="1">
      <c r="A12" s="129" t="s">
        <v>61</v>
      </c>
      <c r="B12" s="20">
        <f>SUM(B13:B16)-B17</f>
        <v>812000</v>
      </c>
      <c r="C12" s="20">
        <f>SUM(C13:C16)-C17</f>
        <v>812000</v>
      </c>
      <c r="D12" s="20">
        <f>SUM(D13:D16)-D17</f>
        <v>51628.149999999994</v>
      </c>
      <c r="E12" s="20">
        <f>SUM(E13:E16)-E17</f>
        <v>621894.82</v>
      </c>
      <c r="F12" s="21">
        <f aca="true" t="shared" si="0" ref="F12:F52">E12/C12*100</f>
        <v>76.58803201970443</v>
      </c>
    </row>
    <row r="13" spans="1:6" s="6" customFormat="1" ht="11.25" customHeight="1">
      <c r="A13" s="129" t="s">
        <v>97</v>
      </c>
      <c r="B13" s="20">
        <v>575000</v>
      </c>
      <c r="C13" s="20">
        <v>575000</v>
      </c>
      <c r="D13" s="20">
        <v>29055.59</v>
      </c>
      <c r="E13" s="20">
        <v>499294.93</v>
      </c>
      <c r="F13" s="21">
        <f t="shared" si="0"/>
        <v>86.83390086956521</v>
      </c>
    </row>
    <row r="14" spans="1:6" s="6" customFormat="1" ht="11.25" customHeight="1">
      <c r="A14" s="129" t="s">
        <v>98</v>
      </c>
      <c r="B14" s="20">
        <v>2000</v>
      </c>
      <c r="C14" s="20">
        <v>2000</v>
      </c>
      <c r="D14" s="20">
        <v>596.35</v>
      </c>
      <c r="E14" s="20">
        <v>1375.46</v>
      </c>
      <c r="F14" s="21">
        <f t="shared" si="0"/>
        <v>68.77300000000001</v>
      </c>
    </row>
    <row r="15" spans="1:6" s="6" customFormat="1" ht="11.25" customHeight="1">
      <c r="A15" s="129" t="s">
        <v>99</v>
      </c>
      <c r="B15" s="20">
        <v>200000</v>
      </c>
      <c r="C15" s="20">
        <v>200000</v>
      </c>
      <c r="D15" s="20">
        <v>16080.79</v>
      </c>
      <c r="E15" s="20">
        <v>96770.95</v>
      </c>
      <c r="F15" s="21">
        <f t="shared" si="0"/>
        <v>48.385475</v>
      </c>
    </row>
    <row r="16" spans="1:6" s="6" customFormat="1" ht="11.25" customHeight="1">
      <c r="A16" s="129" t="s">
        <v>100</v>
      </c>
      <c r="B16" s="20">
        <v>35000</v>
      </c>
      <c r="C16" s="20">
        <v>35000</v>
      </c>
      <c r="D16" s="20">
        <v>5895.42</v>
      </c>
      <c r="E16" s="20">
        <v>24453.48</v>
      </c>
      <c r="F16" s="21">
        <f t="shared" si="0"/>
        <v>69.86708571428572</v>
      </c>
    </row>
    <row r="17" spans="1:6" s="6" customFormat="1" ht="11.25" customHeight="1">
      <c r="A17" s="129" t="s">
        <v>89</v>
      </c>
      <c r="B17" s="20">
        <v>0</v>
      </c>
      <c r="C17" s="20">
        <v>0</v>
      </c>
      <c r="D17" s="20">
        <v>0</v>
      </c>
      <c r="E17" s="20">
        <v>0</v>
      </c>
      <c r="F17" s="21">
        <v>0</v>
      </c>
    </row>
    <row r="18" spans="1:6" s="6" customFormat="1" ht="11.25" customHeight="1">
      <c r="A18" s="129" t="s">
        <v>62</v>
      </c>
      <c r="B18" s="20">
        <f>SUM(B19:B22)-B23</f>
        <v>482500</v>
      </c>
      <c r="C18" s="20">
        <f>SUM(C19:C22)-C23</f>
        <v>482500</v>
      </c>
      <c r="D18" s="20">
        <f>SUM(D19:D22)-D23</f>
        <v>74545.1</v>
      </c>
      <c r="E18" s="20">
        <f>SUM(E19:E22)-E23</f>
        <v>449301.01</v>
      </c>
      <c r="F18" s="21">
        <f t="shared" si="0"/>
        <v>93.11938031088083</v>
      </c>
    </row>
    <row r="19" spans="1:6" s="6" customFormat="1" ht="11.25" customHeight="1">
      <c r="A19" s="129" t="s">
        <v>101</v>
      </c>
      <c r="B19" s="20">
        <v>480000</v>
      </c>
      <c r="C19" s="20">
        <v>480000</v>
      </c>
      <c r="D19" s="20">
        <v>74545.1</v>
      </c>
      <c r="E19" s="20">
        <v>449301.01</v>
      </c>
      <c r="F19" s="21">
        <f t="shared" si="0"/>
        <v>93.60437708333333</v>
      </c>
    </row>
    <row r="20" spans="1:6" s="6" customFormat="1" ht="11.25" customHeight="1">
      <c r="A20" s="129" t="s">
        <v>102</v>
      </c>
      <c r="B20" s="20">
        <v>500</v>
      </c>
      <c r="C20" s="20">
        <v>500</v>
      </c>
      <c r="D20" s="20">
        <v>0</v>
      </c>
      <c r="E20" s="20">
        <v>0</v>
      </c>
      <c r="F20" s="21">
        <f t="shared" si="0"/>
        <v>0</v>
      </c>
    </row>
    <row r="21" spans="1:6" s="6" customFormat="1" ht="11.25" customHeight="1">
      <c r="A21" s="129" t="s">
        <v>103</v>
      </c>
      <c r="B21" s="20">
        <v>1000</v>
      </c>
      <c r="C21" s="20">
        <v>1000</v>
      </c>
      <c r="D21" s="20">
        <v>0</v>
      </c>
      <c r="E21" s="20">
        <v>0</v>
      </c>
      <c r="F21" s="21">
        <f t="shared" si="0"/>
        <v>0</v>
      </c>
    </row>
    <row r="22" spans="1:6" s="6" customFormat="1" ht="11.25" customHeight="1">
      <c r="A22" s="129" t="s">
        <v>104</v>
      </c>
      <c r="B22" s="20">
        <v>1000</v>
      </c>
      <c r="C22" s="20">
        <v>1000</v>
      </c>
      <c r="D22" s="20">
        <v>0</v>
      </c>
      <c r="E22" s="20">
        <v>0</v>
      </c>
      <c r="F22" s="21">
        <f t="shared" si="0"/>
        <v>0</v>
      </c>
    </row>
    <row r="23" spans="1:6" s="6" customFormat="1" ht="11.25" customHeight="1">
      <c r="A23" s="129" t="s">
        <v>90</v>
      </c>
      <c r="B23" s="20">
        <v>0</v>
      </c>
      <c r="C23" s="20">
        <v>0</v>
      </c>
      <c r="D23" s="20">
        <v>0</v>
      </c>
      <c r="E23" s="20">
        <v>0</v>
      </c>
      <c r="F23" s="21">
        <v>0</v>
      </c>
    </row>
    <row r="24" spans="1:6" s="6" customFormat="1" ht="11.25" customHeight="1">
      <c r="A24" s="129" t="s">
        <v>63</v>
      </c>
      <c r="B24" s="20">
        <f>SUM(B25:B28)-B29</f>
        <v>1459700</v>
      </c>
      <c r="C24" s="20">
        <f>SUM(C25:C28)-C29</f>
        <v>1463601.73</v>
      </c>
      <c r="D24" s="20">
        <f>SUM(D25:D28)-D29</f>
        <v>221307.89</v>
      </c>
      <c r="E24" s="20">
        <f>SUM(E25:E28)-E29</f>
        <v>1248262.54</v>
      </c>
      <c r="F24" s="21">
        <f t="shared" si="0"/>
        <v>85.28703638523302</v>
      </c>
    </row>
    <row r="25" spans="1:6" s="6" customFormat="1" ht="11.25" customHeight="1">
      <c r="A25" s="129" t="s">
        <v>105</v>
      </c>
      <c r="B25" s="20">
        <v>1400000</v>
      </c>
      <c r="C25" s="20">
        <v>1400000</v>
      </c>
      <c r="D25" s="20">
        <v>212790.92</v>
      </c>
      <c r="E25" s="20">
        <v>1215397.48</v>
      </c>
      <c r="F25" s="21">
        <f t="shared" si="0"/>
        <v>86.81410571428572</v>
      </c>
    </row>
    <row r="26" spans="1:6" s="6" customFormat="1" ht="11.25" customHeight="1">
      <c r="A26" s="129" t="s">
        <v>106</v>
      </c>
      <c r="B26" s="20">
        <v>8700</v>
      </c>
      <c r="C26" s="20">
        <v>12601.73</v>
      </c>
      <c r="D26" s="20">
        <v>4788.88</v>
      </c>
      <c r="E26" s="20">
        <v>12601.73</v>
      </c>
      <c r="F26" s="21">
        <f t="shared" si="0"/>
        <v>100</v>
      </c>
    </row>
    <row r="27" spans="1:6" s="6" customFormat="1" ht="11.25" customHeight="1">
      <c r="A27" s="129" t="s">
        <v>107</v>
      </c>
      <c r="B27" s="20">
        <v>45000</v>
      </c>
      <c r="C27" s="20">
        <v>45000</v>
      </c>
      <c r="D27" s="20">
        <v>2790.75</v>
      </c>
      <c r="E27" s="20">
        <v>16237.54</v>
      </c>
      <c r="F27" s="21">
        <f t="shared" si="0"/>
        <v>36.083422222222225</v>
      </c>
    </row>
    <row r="28" spans="1:6" s="6" customFormat="1" ht="11.25" customHeight="1">
      <c r="A28" s="129" t="s">
        <v>108</v>
      </c>
      <c r="B28" s="20">
        <v>6000</v>
      </c>
      <c r="C28" s="20">
        <v>6000</v>
      </c>
      <c r="D28" s="20">
        <v>937.34</v>
      </c>
      <c r="E28" s="20">
        <v>4025.79</v>
      </c>
      <c r="F28" s="21">
        <f t="shared" si="0"/>
        <v>67.0965</v>
      </c>
    </row>
    <row r="29" spans="1:6" s="6" customFormat="1" ht="11.25" customHeight="1">
      <c r="A29" s="129" t="s">
        <v>91</v>
      </c>
      <c r="B29" s="20">
        <v>0</v>
      </c>
      <c r="C29" s="20">
        <v>0</v>
      </c>
      <c r="D29" s="20">
        <v>0</v>
      </c>
      <c r="E29" s="20">
        <v>0</v>
      </c>
      <c r="F29" s="21">
        <v>0</v>
      </c>
    </row>
    <row r="30" spans="1:6" s="6" customFormat="1" ht="11.25" customHeight="1">
      <c r="A30" s="128" t="s">
        <v>64</v>
      </c>
      <c r="B30" s="20">
        <f>SUM(B31:B34)-B35</f>
        <v>352000</v>
      </c>
      <c r="C30" s="20">
        <f>SUM(C31:C34)-C35</f>
        <v>352000</v>
      </c>
      <c r="D30" s="20">
        <f>SUM(D31:D34)-D35</f>
        <v>66945.7</v>
      </c>
      <c r="E30" s="20">
        <f>SUM(E31:E34)-E35</f>
        <v>250609.42</v>
      </c>
      <c r="F30" s="21">
        <f t="shared" si="0"/>
        <v>71.19585795454546</v>
      </c>
    </row>
    <row r="31" spans="1:6" s="6" customFormat="1" ht="11.25" customHeight="1">
      <c r="A31" s="129" t="s">
        <v>131</v>
      </c>
      <c r="B31" s="20">
        <v>352000</v>
      </c>
      <c r="C31" s="20">
        <v>352000</v>
      </c>
      <c r="D31" s="20">
        <v>66945.7</v>
      </c>
      <c r="E31" s="20">
        <v>250609.42</v>
      </c>
      <c r="F31" s="21">
        <f t="shared" si="0"/>
        <v>71.19585795454546</v>
      </c>
    </row>
    <row r="32" spans="1:6" s="6" customFormat="1" ht="11.25" customHeight="1">
      <c r="A32" s="129" t="s">
        <v>132</v>
      </c>
      <c r="B32" s="20">
        <v>0</v>
      </c>
      <c r="C32" s="20">
        <v>0</v>
      </c>
      <c r="D32" s="20">
        <v>0</v>
      </c>
      <c r="E32" s="20">
        <v>0</v>
      </c>
      <c r="F32" s="21">
        <v>0</v>
      </c>
    </row>
    <row r="33" spans="1:6" s="6" customFormat="1" ht="11.25" customHeight="1">
      <c r="A33" s="129" t="s">
        <v>133</v>
      </c>
      <c r="B33" s="20">
        <v>0</v>
      </c>
      <c r="C33" s="20">
        <v>0</v>
      </c>
      <c r="D33" s="20">
        <v>0</v>
      </c>
      <c r="E33" s="20">
        <v>0</v>
      </c>
      <c r="F33" s="21">
        <v>0</v>
      </c>
    </row>
    <row r="34" spans="1:6" s="6" customFormat="1" ht="11.25" customHeight="1">
      <c r="A34" s="129" t="s">
        <v>134</v>
      </c>
      <c r="B34" s="20">
        <v>0</v>
      </c>
      <c r="C34" s="20">
        <v>0</v>
      </c>
      <c r="D34" s="20">
        <v>0</v>
      </c>
      <c r="E34" s="20">
        <v>0</v>
      </c>
      <c r="F34" s="21">
        <v>0</v>
      </c>
    </row>
    <row r="35" spans="1:6" s="6" customFormat="1" ht="11.25" customHeight="1">
      <c r="A35" s="129" t="s">
        <v>79</v>
      </c>
      <c r="B35" s="20">
        <v>0</v>
      </c>
      <c r="C35" s="20">
        <v>0</v>
      </c>
      <c r="D35" s="20">
        <v>0</v>
      </c>
      <c r="E35" s="20">
        <v>0</v>
      </c>
      <c r="F35" s="21">
        <v>0</v>
      </c>
    </row>
    <row r="36" spans="1:6" s="6" customFormat="1" ht="11.25" customHeight="1">
      <c r="A36" s="128" t="s">
        <v>92</v>
      </c>
      <c r="B36" s="21">
        <f>SUM(B37:B40)-B41</f>
        <v>0</v>
      </c>
      <c r="C36" s="21">
        <f>SUM(C37:C40)-C41</f>
        <v>0</v>
      </c>
      <c r="D36" s="21">
        <f>SUM(D37:D40)-D41</f>
        <v>0</v>
      </c>
      <c r="E36" s="21">
        <f>SUM(E37:E40)-E41</f>
        <v>0</v>
      </c>
      <c r="F36" s="21">
        <v>0</v>
      </c>
    </row>
    <row r="37" spans="1:6" s="6" customFormat="1" ht="11.25" customHeight="1">
      <c r="A37" s="129" t="s">
        <v>93</v>
      </c>
      <c r="B37" s="20">
        <v>0</v>
      </c>
      <c r="C37" s="20">
        <v>0</v>
      </c>
      <c r="D37" s="20">
        <v>0</v>
      </c>
      <c r="E37" s="20">
        <v>0</v>
      </c>
      <c r="F37" s="21">
        <v>0</v>
      </c>
    </row>
    <row r="38" spans="1:6" s="6" customFormat="1" ht="11.25" customHeight="1">
      <c r="A38" s="129" t="s">
        <v>94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</row>
    <row r="39" spans="1:6" s="6" customFormat="1" ht="11.25" customHeight="1">
      <c r="A39" s="129" t="s">
        <v>95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</row>
    <row r="40" spans="1:6" s="6" customFormat="1" ht="11.25" customHeight="1">
      <c r="A40" s="129" t="s">
        <v>96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</row>
    <row r="41" spans="1:6" s="6" customFormat="1" ht="11.25" customHeight="1">
      <c r="A41" s="129" t="s">
        <v>130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</row>
    <row r="42" spans="1:6" s="6" customFormat="1" ht="11.25" customHeight="1">
      <c r="A42" s="128" t="s">
        <v>80</v>
      </c>
      <c r="B42" s="21">
        <f>B43+B46+B47+B48+B49+B50+B51</f>
        <v>35198000</v>
      </c>
      <c r="C42" s="21">
        <f>C43+C46+C47+C48+C49+C50+C51</f>
        <v>35258881.75</v>
      </c>
      <c r="D42" s="21">
        <f>D43+D46+D47+D48+D49+D50+D51</f>
        <v>5932907.36</v>
      </c>
      <c r="E42" s="21">
        <f>E43+E46+E47+E48+E49+E50+E51</f>
        <v>30837617.470000006</v>
      </c>
      <c r="F42" s="21">
        <f t="shared" si="0"/>
        <v>87.46056579063233</v>
      </c>
    </row>
    <row r="43" spans="1:6" s="6" customFormat="1" ht="11.25" customHeight="1">
      <c r="A43" s="128" t="s">
        <v>65</v>
      </c>
      <c r="B43" s="21">
        <f>B44+B45</f>
        <v>13400000</v>
      </c>
      <c r="C43" s="21">
        <f>C44+C45</f>
        <v>13400000</v>
      </c>
      <c r="D43" s="21">
        <f>D44+D45</f>
        <v>2707582.58</v>
      </c>
      <c r="E43" s="21">
        <f>E44+E45</f>
        <v>11570779.19</v>
      </c>
      <c r="F43" s="21">
        <f t="shared" si="0"/>
        <v>86.34909843283582</v>
      </c>
    </row>
    <row r="44" spans="1:8" s="6" customFormat="1" ht="11.25" customHeight="1">
      <c r="A44" s="128" t="s">
        <v>109</v>
      </c>
      <c r="B44" s="21">
        <v>13400000</v>
      </c>
      <c r="C44" s="21">
        <v>13400000</v>
      </c>
      <c r="D44" s="53">
        <f>2707582.58-D45</f>
        <v>2223350.74</v>
      </c>
      <c r="E44" s="53">
        <f>11570779.19-E45</f>
        <v>11086547.35</v>
      </c>
      <c r="F44" s="21">
        <f t="shared" si="0"/>
        <v>82.73542798507462</v>
      </c>
      <c r="G44" s="54"/>
      <c r="H44" s="54"/>
    </row>
    <row r="45" spans="1:6" s="6" customFormat="1" ht="11.25" customHeight="1">
      <c r="A45" s="130" t="s">
        <v>110</v>
      </c>
      <c r="B45" s="21">
        <v>0</v>
      </c>
      <c r="C45" s="21">
        <v>0</v>
      </c>
      <c r="D45" s="21">
        <v>484231.84</v>
      </c>
      <c r="E45" s="21">
        <v>484231.84</v>
      </c>
      <c r="F45" s="21">
        <v>0</v>
      </c>
    </row>
    <row r="46" spans="1:6" s="6" customFormat="1" ht="11.25" customHeight="1">
      <c r="A46" s="128" t="s">
        <v>66</v>
      </c>
      <c r="B46" s="21">
        <f>13300000+6200000</f>
        <v>19500000</v>
      </c>
      <c r="C46" s="21">
        <f>13300000+6200000</f>
        <v>19500000</v>
      </c>
      <c r="D46" s="21">
        <v>3028386.8</v>
      </c>
      <c r="E46" s="21">
        <v>17081299.7</v>
      </c>
      <c r="F46" s="21">
        <f t="shared" si="0"/>
        <v>87.59640871794872</v>
      </c>
    </row>
    <row r="47" spans="1:6" s="6" customFormat="1" ht="11.25" customHeight="1">
      <c r="A47" s="128" t="s">
        <v>67</v>
      </c>
      <c r="B47" s="21">
        <v>230000</v>
      </c>
      <c r="C47" s="21">
        <v>230000</v>
      </c>
      <c r="D47" s="21">
        <v>35713.3</v>
      </c>
      <c r="E47" s="21">
        <v>214279.8</v>
      </c>
      <c r="F47" s="21">
        <f t="shared" si="0"/>
        <v>93.16513043478261</v>
      </c>
    </row>
    <row r="48" spans="1:6" s="6" customFormat="1" ht="11.25" customHeight="1">
      <c r="A48" s="128" t="s">
        <v>68</v>
      </c>
      <c r="B48" s="20">
        <v>460000</v>
      </c>
      <c r="C48" s="20">
        <v>460000</v>
      </c>
      <c r="D48" s="20">
        <v>59094.91</v>
      </c>
      <c r="E48" s="20">
        <v>302377.03</v>
      </c>
      <c r="F48" s="21">
        <f t="shared" si="0"/>
        <v>65.73413695652175</v>
      </c>
    </row>
    <row r="49" spans="1:6" s="6" customFormat="1" ht="11.25" customHeight="1">
      <c r="A49" s="128" t="s">
        <v>69</v>
      </c>
      <c r="B49" s="21">
        <v>18000</v>
      </c>
      <c r="C49" s="21">
        <v>33260.42</v>
      </c>
      <c r="D49" s="21">
        <v>1874.78</v>
      </c>
      <c r="E49" s="21">
        <v>33260.42</v>
      </c>
      <c r="F49" s="21">
        <f>E49/C49*100</f>
        <v>100</v>
      </c>
    </row>
    <row r="50" spans="1:6" s="6" customFormat="1" ht="11.25" customHeight="1">
      <c r="A50" s="128" t="s">
        <v>70</v>
      </c>
      <c r="B50" s="20">
        <v>1590000</v>
      </c>
      <c r="C50" s="20">
        <v>1635621.33</v>
      </c>
      <c r="D50" s="20">
        <v>100254.99</v>
      </c>
      <c r="E50" s="20">
        <v>1635621.33</v>
      </c>
      <c r="F50" s="21">
        <f t="shared" si="0"/>
        <v>100</v>
      </c>
    </row>
    <row r="51" spans="1:6" s="6" customFormat="1" ht="11.25" customHeight="1">
      <c r="A51" s="128" t="s">
        <v>71</v>
      </c>
      <c r="B51" s="20">
        <v>0</v>
      </c>
      <c r="C51" s="20">
        <v>0</v>
      </c>
      <c r="D51" s="20">
        <v>0</v>
      </c>
      <c r="E51" s="20">
        <v>0</v>
      </c>
      <c r="F51" s="21">
        <v>0</v>
      </c>
    </row>
    <row r="52" spans="1:6" s="6" customFormat="1" ht="11.25" customHeight="1">
      <c r="A52" s="131" t="s">
        <v>81</v>
      </c>
      <c r="B52" s="22">
        <f>B11+B42</f>
        <v>38304200</v>
      </c>
      <c r="C52" s="22">
        <f>C11+C42</f>
        <v>38368983.48</v>
      </c>
      <c r="D52" s="22">
        <f>D11+D42</f>
        <v>6347334.2</v>
      </c>
      <c r="E52" s="22">
        <f>E11+E42</f>
        <v>33407685.260000005</v>
      </c>
      <c r="F52" s="22">
        <f t="shared" si="0"/>
        <v>87.06950831109171</v>
      </c>
    </row>
    <row r="53" spans="1:6" s="6" customFormat="1" ht="11.25">
      <c r="A53" s="132"/>
      <c r="B53" s="10" t="s">
        <v>120</v>
      </c>
      <c r="C53" s="10" t="s">
        <v>120</v>
      </c>
      <c r="D53" s="62" t="s">
        <v>121</v>
      </c>
      <c r="E53" s="62"/>
      <c r="F53" s="127"/>
    </row>
    <row r="54" spans="1:6" s="6" customFormat="1" ht="11.25" customHeight="1">
      <c r="A54" s="67" t="s">
        <v>111</v>
      </c>
      <c r="B54" s="11" t="s">
        <v>122</v>
      </c>
      <c r="C54" s="11" t="s">
        <v>123</v>
      </c>
      <c r="D54" s="10" t="s">
        <v>124</v>
      </c>
      <c r="E54" s="10" t="s">
        <v>126</v>
      </c>
      <c r="F54" s="66" t="s">
        <v>125</v>
      </c>
    </row>
    <row r="55" spans="1:6" s="6" customFormat="1" ht="11.25" customHeight="1">
      <c r="A55" s="12"/>
      <c r="B55" s="12"/>
      <c r="C55" s="13" t="s">
        <v>127</v>
      </c>
      <c r="D55" s="12"/>
      <c r="E55" s="13" t="s">
        <v>128</v>
      </c>
      <c r="F55" s="68" t="s">
        <v>51</v>
      </c>
    </row>
    <row r="56" spans="1:6" s="6" customFormat="1" ht="22.5" customHeight="1">
      <c r="A56" s="128" t="s">
        <v>135</v>
      </c>
      <c r="B56" s="39">
        <v>30000</v>
      </c>
      <c r="C56" s="39">
        <v>30000</v>
      </c>
      <c r="D56" s="49">
        <v>45</v>
      </c>
      <c r="E56" s="49">
        <v>1164.3</v>
      </c>
      <c r="F56" s="39">
        <v>0</v>
      </c>
    </row>
    <row r="57" spans="1:6" s="6" customFormat="1" ht="11.25" customHeight="1">
      <c r="A57" s="128" t="s">
        <v>0</v>
      </c>
      <c r="B57" s="21">
        <f>B58+B59+B60</f>
        <v>1073600</v>
      </c>
      <c r="C57" s="21">
        <f>C58+C59+C60</f>
        <v>1153452.12</v>
      </c>
      <c r="D57" s="21">
        <f>D58+D59+D60</f>
        <v>201932.76</v>
      </c>
      <c r="E57" s="21">
        <f>E58+E59+E60</f>
        <v>1103335.8</v>
      </c>
      <c r="F57" s="20">
        <f>E57/C57*100</f>
        <v>95.65510183465612</v>
      </c>
    </row>
    <row r="58" spans="1:6" s="6" customFormat="1" ht="11.25" customHeight="1">
      <c r="A58" s="128" t="s">
        <v>1</v>
      </c>
      <c r="B58" s="21">
        <v>660600</v>
      </c>
      <c r="C58" s="21">
        <v>660600</v>
      </c>
      <c r="D58" s="21">
        <v>101476.4</v>
      </c>
      <c r="E58" s="21">
        <v>645316.08</v>
      </c>
      <c r="F58" s="20">
        <f aca="true" t="shared" si="1" ref="F58:F66">E58/C58*100</f>
        <v>97.68635785649408</v>
      </c>
    </row>
    <row r="59" spans="1:6" s="6" customFormat="1" ht="11.25" customHeight="1">
      <c r="A59" s="128" t="s">
        <v>2</v>
      </c>
      <c r="B59" s="21">
        <f>1060600-B58</f>
        <v>400000</v>
      </c>
      <c r="C59" s="21">
        <v>473669.08</v>
      </c>
      <c r="D59" s="21">
        <v>98109.11</v>
      </c>
      <c r="E59" s="21">
        <v>438836.68</v>
      </c>
      <c r="F59" s="20">
        <f t="shared" si="1"/>
        <v>92.6462584384862</v>
      </c>
    </row>
    <row r="60" spans="1:6" s="6" customFormat="1" ht="11.25" customHeight="1">
      <c r="A60" s="128" t="s">
        <v>3</v>
      </c>
      <c r="B60" s="21">
        <v>13000</v>
      </c>
      <c r="C60" s="21">
        <v>19183.04</v>
      </c>
      <c r="D60" s="21">
        <v>2347.25</v>
      </c>
      <c r="E60" s="21">
        <v>19183.04</v>
      </c>
      <c r="F60" s="20">
        <f t="shared" si="1"/>
        <v>100</v>
      </c>
    </row>
    <row r="61" spans="1:6" s="6" customFormat="1" ht="11.25" customHeight="1">
      <c r="A61" s="128" t="s">
        <v>4</v>
      </c>
      <c r="B61" s="21">
        <f>B62+B63</f>
        <v>460000</v>
      </c>
      <c r="C61" s="21">
        <f>C62+C63</f>
        <v>645619.09</v>
      </c>
      <c r="D61" s="21">
        <f>D62+D63</f>
        <v>842.53</v>
      </c>
      <c r="E61" s="21">
        <f>E62+E63</f>
        <v>545619.09</v>
      </c>
      <c r="F61" s="20">
        <f t="shared" si="1"/>
        <v>84.51099083826657</v>
      </c>
    </row>
    <row r="62" spans="1:6" s="6" customFormat="1" ht="11.25" customHeight="1">
      <c r="A62" s="133" t="s">
        <v>5</v>
      </c>
      <c r="B62" s="21">
        <f>360000+50000+50000</f>
        <v>460000</v>
      </c>
      <c r="C62" s="21">
        <v>644176.72</v>
      </c>
      <c r="D62" s="21">
        <v>0</v>
      </c>
      <c r="E62" s="21">
        <v>544176.72</v>
      </c>
      <c r="F62" s="20">
        <f t="shared" si="1"/>
        <v>84.47630954437471</v>
      </c>
    </row>
    <row r="63" spans="1:7" s="6" customFormat="1" ht="11.25" customHeight="1">
      <c r="A63" s="134" t="s">
        <v>7</v>
      </c>
      <c r="B63" s="21">
        <v>0</v>
      </c>
      <c r="C63" s="53">
        <v>1442.37</v>
      </c>
      <c r="D63" s="21">
        <v>842.53</v>
      </c>
      <c r="E63" s="53">
        <v>1442.37</v>
      </c>
      <c r="F63" s="20">
        <v>0</v>
      </c>
      <c r="G63" s="54"/>
    </row>
    <row r="64" spans="1:6" s="6" customFormat="1" ht="11.25" customHeight="1">
      <c r="A64" s="45" t="s">
        <v>6</v>
      </c>
      <c r="B64" s="20">
        <v>771600</v>
      </c>
      <c r="C64" s="21">
        <v>771600</v>
      </c>
      <c r="D64" s="21">
        <v>0</v>
      </c>
      <c r="E64" s="21">
        <v>0</v>
      </c>
      <c r="F64" s="20">
        <v>0</v>
      </c>
    </row>
    <row r="65" spans="1:6" s="6" customFormat="1" ht="11.25" customHeight="1">
      <c r="A65" s="135" t="s">
        <v>8</v>
      </c>
      <c r="B65" s="21">
        <v>0</v>
      </c>
      <c r="C65" s="21">
        <v>0</v>
      </c>
      <c r="D65" s="21">
        <v>0</v>
      </c>
      <c r="E65" s="21">
        <v>0</v>
      </c>
      <c r="F65" s="20">
        <v>0</v>
      </c>
    </row>
    <row r="66" spans="1:8" s="6" customFormat="1" ht="11.25" customHeight="1">
      <c r="A66" s="132" t="s">
        <v>142</v>
      </c>
      <c r="B66" s="46">
        <f>B56+B57+B61+B64+B65</f>
        <v>2335200</v>
      </c>
      <c r="C66" s="46">
        <f>C56+C57+C61+C64+C65</f>
        <v>2600671.21</v>
      </c>
      <c r="D66" s="46">
        <f>D56+D57+D61+D64+D65</f>
        <v>202820.29</v>
      </c>
      <c r="E66" s="46">
        <f>E56+E57+E61+E64+E65</f>
        <v>1650119.19</v>
      </c>
      <c r="F66" s="22">
        <f t="shared" si="1"/>
        <v>63.44974265316683</v>
      </c>
      <c r="G66" s="47"/>
      <c r="H66" s="51"/>
    </row>
    <row r="67" spans="1:7" s="6" customFormat="1" ht="31.5" customHeight="1">
      <c r="A67" s="124" t="s">
        <v>53</v>
      </c>
      <c r="B67" s="97"/>
      <c r="C67" s="97"/>
      <c r="D67" s="97"/>
      <c r="E67" s="97"/>
      <c r="F67" s="125"/>
      <c r="G67" s="51"/>
    </row>
    <row r="68" spans="1:6" s="6" customFormat="1" ht="11.25">
      <c r="A68" s="132"/>
      <c r="B68" s="10" t="s">
        <v>120</v>
      </c>
      <c r="C68" s="10" t="s">
        <v>120</v>
      </c>
      <c r="D68" s="62" t="s">
        <v>121</v>
      </c>
      <c r="E68" s="62"/>
      <c r="F68" s="127"/>
    </row>
    <row r="69" spans="1:6" s="6" customFormat="1" ht="11.25">
      <c r="A69" s="67" t="s">
        <v>54</v>
      </c>
      <c r="B69" s="11" t="s">
        <v>122</v>
      </c>
      <c r="C69" s="11" t="s">
        <v>123</v>
      </c>
      <c r="D69" s="10" t="s">
        <v>124</v>
      </c>
      <c r="E69" s="10" t="s">
        <v>126</v>
      </c>
      <c r="F69" s="66" t="s">
        <v>125</v>
      </c>
    </row>
    <row r="70" spans="1:6" s="6" customFormat="1" ht="11.25">
      <c r="A70" s="136"/>
      <c r="B70" s="12"/>
      <c r="C70" s="13" t="s">
        <v>127</v>
      </c>
      <c r="D70" s="12"/>
      <c r="E70" s="13" t="s">
        <v>128</v>
      </c>
      <c r="F70" s="68" t="s">
        <v>51</v>
      </c>
    </row>
    <row r="71" spans="1:6" s="6" customFormat="1" ht="11.25">
      <c r="A71" s="137" t="s">
        <v>143</v>
      </c>
      <c r="B71" s="25">
        <f>SUM(B72:B77)</f>
        <v>7039600</v>
      </c>
      <c r="C71" s="25">
        <f>SUM(C72:C77)</f>
        <v>7051354.489999999</v>
      </c>
      <c r="D71" s="25">
        <f>SUM(D72:D77)</f>
        <v>1088331.66</v>
      </c>
      <c r="E71" s="25">
        <f>SUM(E72:E77)</f>
        <v>6067483.249999999</v>
      </c>
      <c r="F71" s="26">
        <f>E71/C71*100</f>
        <v>86.04706030032536</v>
      </c>
    </row>
    <row r="72" spans="1:8" s="6" customFormat="1" ht="11.25">
      <c r="A72" s="128" t="s">
        <v>144</v>
      </c>
      <c r="B72" s="26">
        <v>2680000</v>
      </c>
      <c r="C72" s="26">
        <v>2680000</v>
      </c>
      <c r="D72" s="26">
        <v>443266.89</v>
      </c>
      <c r="E72" s="26">
        <v>2215412.11</v>
      </c>
      <c r="F72" s="26">
        <f aca="true" t="shared" si="2" ref="F72:F82">E72/C72*100</f>
        <v>82.66463097014925</v>
      </c>
      <c r="G72" s="51"/>
      <c r="H72" s="51"/>
    </row>
    <row r="73" spans="1:8" s="6" customFormat="1" ht="11.25">
      <c r="A73" s="128" t="s">
        <v>145</v>
      </c>
      <c r="B73" s="26">
        <f>2660000+1240000</f>
        <v>3900000</v>
      </c>
      <c r="C73" s="26">
        <f>2660000+1240000</f>
        <v>3900000</v>
      </c>
      <c r="D73" s="26">
        <v>605677.37</v>
      </c>
      <c r="E73" s="26">
        <v>3415385.25</v>
      </c>
      <c r="F73" s="26">
        <f t="shared" si="2"/>
        <v>87.57398076923076</v>
      </c>
      <c r="G73" s="51"/>
      <c r="H73" s="51"/>
    </row>
    <row r="74" spans="1:8" s="6" customFormat="1" ht="11.25" customHeight="1">
      <c r="A74" s="128" t="s">
        <v>146</v>
      </c>
      <c r="B74" s="21">
        <v>46000</v>
      </c>
      <c r="C74" s="21">
        <v>46000</v>
      </c>
      <c r="D74" s="21">
        <v>7142.66</v>
      </c>
      <c r="E74" s="21">
        <v>42855.96</v>
      </c>
      <c r="F74" s="26">
        <f t="shared" si="2"/>
        <v>93.16513043478261</v>
      </c>
      <c r="G74" s="51"/>
      <c r="H74" s="51"/>
    </row>
    <row r="75" spans="1:8" s="6" customFormat="1" ht="11.25" customHeight="1">
      <c r="A75" s="128" t="s">
        <v>147</v>
      </c>
      <c r="B75" s="21">
        <v>92000</v>
      </c>
      <c r="C75" s="21">
        <v>92000</v>
      </c>
      <c r="D75" s="21">
        <v>11818.99</v>
      </c>
      <c r="E75" s="21">
        <v>60475.44</v>
      </c>
      <c r="F75" s="26">
        <f t="shared" si="2"/>
        <v>65.73417391304348</v>
      </c>
      <c r="G75" s="51"/>
      <c r="H75" s="51"/>
    </row>
    <row r="76" spans="1:8" s="6" customFormat="1" ht="11.25" customHeight="1">
      <c r="A76" s="128" t="s">
        <v>148</v>
      </c>
      <c r="B76" s="21">
        <v>3600</v>
      </c>
      <c r="C76" s="21">
        <v>6651.93</v>
      </c>
      <c r="D76" s="21">
        <v>374.93</v>
      </c>
      <c r="E76" s="21">
        <v>6651.93</v>
      </c>
      <c r="F76" s="26">
        <f t="shared" si="2"/>
        <v>100</v>
      </c>
      <c r="G76" s="51"/>
      <c r="H76" s="51"/>
    </row>
    <row r="77" spans="1:8" s="6" customFormat="1" ht="11.25" customHeight="1">
      <c r="A77" s="128" t="s">
        <v>149</v>
      </c>
      <c r="B77" s="21">
        <v>318000</v>
      </c>
      <c r="C77" s="21">
        <v>326702.56</v>
      </c>
      <c r="D77" s="21">
        <v>20050.82</v>
      </c>
      <c r="E77" s="21">
        <v>326702.56</v>
      </c>
      <c r="F77" s="26">
        <f t="shared" si="2"/>
        <v>100</v>
      </c>
      <c r="G77" s="51"/>
      <c r="H77" s="51"/>
    </row>
    <row r="78" spans="1:7" s="6" customFormat="1" ht="11.25" customHeight="1">
      <c r="A78" s="128" t="s">
        <v>150</v>
      </c>
      <c r="B78" s="21">
        <f>SUM(B79:B81)</f>
        <v>11370000</v>
      </c>
      <c r="C78" s="21">
        <f>SUM(C79:C81)</f>
        <v>12772000.6</v>
      </c>
      <c r="D78" s="21">
        <f>SUM(D79:D81)</f>
        <v>1724729.9600000002</v>
      </c>
      <c r="E78" s="21">
        <f>SUM(E79:E81)</f>
        <v>10039819.81</v>
      </c>
      <c r="F78" s="26">
        <f t="shared" si="2"/>
        <v>78.60804367641512</v>
      </c>
      <c r="G78" s="51"/>
    </row>
    <row r="79" spans="1:7" s="6" customFormat="1" ht="11.25" customHeight="1">
      <c r="A79" s="128" t="s">
        <v>151</v>
      </c>
      <c r="B79" s="21">
        <v>11330000</v>
      </c>
      <c r="C79" s="21">
        <v>12706879.44</v>
      </c>
      <c r="D79" s="21">
        <v>1721826.84</v>
      </c>
      <c r="E79" s="21">
        <v>9974698.65</v>
      </c>
      <c r="F79" s="26">
        <f t="shared" si="2"/>
        <v>78.49841258901564</v>
      </c>
      <c r="G79" s="51"/>
    </row>
    <row r="80" spans="1:7" s="6" customFormat="1" ht="11.25" customHeight="1">
      <c r="A80" s="128" t="s">
        <v>152</v>
      </c>
      <c r="B80" s="21">
        <v>0</v>
      </c>
      <c r="C80" s="21">
        <v>0</v>
      </c>
      <c r="D80" s="21">
        <v>0</v>
      </c>
      <c r="E80" s="21">
        <v>0</v>
      </c>
      <c r="F80" s="26">
        <v>0</v>
      </c>
      <c r="G80" s="51"/>
    </row>
    <row r="81" spans="1:7" s="6" customFormat="1" ht="11.25" customHeight="1">
      <c r="A81" s="128" t="s">
        <v>153</v>
      </c>
      <c r="B81" s="21">
        <v>40000</v>
      </c>
      <c r="C81" s="21">
        <v>65121.16</v>
      </c>
      <c r="D81" s="21">
        <v>2903.12</v>
      </c>
      <c r="E81" s="21">
        <v>65121.16</v>
      </c>
      <c r="F81" s="26">
        <f t="shared" si="2"/>
        <v>100</v>
      </c>
      <c r="G81" s="51"/>
    </row>
    <row r="82" spans="1:6" s="6" customFormat="1" ht="11.25" customHeight="1">
      <c r="A82" s="138" t="s">
        <v>154</v>
      </c>
      <c r="B82" s="27">
        <f>B79-B71</f>
        <v>4290400</v>
      </c>
      <c r="C82" s="27">
        <f>C79-C71</f>
        <v>5655524.95</v>
      </c>
      <c r="D82" s="27">
        <f>D79-D71</f>
        <v>633495.1800000002</v>
      </c>
      <c r="E82" s="27">
        <f>E79-E71</f>
        <v>3907215.4000000013</v>
      </c>
      <c r="F82" s="139">
        <f t="shared" si="2"/>
        <v>69.08669724814848</v>
      </c>
    </row>
    <row r="83" spans="1:6" s="6" customFormat="1" ht="11.25" customHeight="1">
      <c r="A83" s="140" t="s">
        <v>155</v>
      </c>
      <c r="B83" s="104"/>
      <c r="C83" s="104"/>
      <c r="D83" s="104"/>
      <c r="E83" s="104"/>
      <c r="F83" s="141"/>
    </row>
    <row r="84" spans="1:6" s="6" customFormat="1" ht="11.25" customHeight="1">
      <c r="A84" s="142" t="s">
        <v>156</v>
      </c>
      <c r="B84" s="110"/>
      <c r="C84" s="110"/>
      <c r="D84" s="110"/>
      <c r="E84" s="110"/>
      <c r="F84" s="143"/>
    </row>
    <row r="85" spans="1:6" s="6" customFormat="1" ht="11.25" customHeight="1">
      <c r="A85" s="144"/>
      <c r="B85" s="10" t="s">
        <v>129</v>
      </c>
      <c r="C85" s="10" t="s">
        <v>129</v>
      </c>
      <c r="D85" s="96" t="s">
        <v>47</v>
      </c>
      <c r="E85" s="62"/>
      <c r="F85" s="127"/>
    </row>
    <row r="86" spans="1:6" s="6" customFormat="1" ht="11.25" customHeight="1">
      <c r="A86" s="67" t="s">
        <v>55</v>
      </c>
      <c r="B86" s="11" t="s">
        <v>122</v>
      </c>
      <c r="C86" s="11" t="s">
        <v>123</v>
      </c>
      <c r="D86" s="10" t="s">
        <v>124</v>
      </c>
      <c r="E86" s="10" t="s">
        <v>126</v>
      </c>
      <c r="F86" s="10" t="s">
        <v>125</v>
      </c>
    </row>
    <row r="87" spans="1:6" s="6" customFormat="1" ht="11.25" customHeight="1">
      <c r="A87" s="12"/>
      <c r="B87" s="12"/>
      <c r="C87" s="13" t="s">
        <v>48</v>
      </c>
      <c r="D87" s="12"/>
      <c r="E87" s="18" t="s">
        <v>49</v>
      </c>
      <c r="F87" s="13" t="s">
        <v>56</v>
      </c>
    </row>
    <row r="88" spans="1:6" s="6" customFormat="1" ht="11.25" customHeight="1">
      <c r="A88" s="137" t="s">
        <v>9</v>
      </c>
      <c r="B88" s="28">
        <f>B89+B90</f>
        <v>8717000</v>
      </c>
      <c r="C88" s="28">
        <f>C89+C90</f>
        <v>7648830</v>
      </c>
      <c r="D88" s="28">
        <f>D89+D90</f>
        <v>1211252.01</v>
      </c>
      <c r="E88" s="29">
        <f>E89+E90</f>
        <v>7416663.8100000005</v>
      </c>
      <c r="F88" s="145">
        <f>E88/C88*100</f>
        <v>96.96468361827888</v>
      </c>
    </row>
    <row r="89" spans="1:6" s="6" customFormat="1" ht="11.25" customHeight="1">
      <c r="A89" s="128" t="s">
        <v>10</v>
      </c>
      <c r="B89" s="30">
        <v>1559000</v>
      </c>
      <c r="C89" s="30">
        <v>1605500</v>
      </c>
      <c r="D89" s="36">
        <v>296257.24</v>
      </c>
      <c r="E89" s="52">
        <v>1594112.45</v>
      </c>
      <c r="F89" s="145">
        <f aca="true" t="shared" si="3" ref="F89:F94">E89/C89*100</f>
        <v>99.29071628776082</v>
      </c>
    </row>
    <row r="90" spans="1:6" s="6" customFormat="1" ht="11.25" customHeight="1">
      <c r="A90" s="128" t="s">
        <v>11</v>
      </c>
      <c r="B90" s="30">
        <v>7158000</v>
      </c>
      <c r="C90" s="30">
        <v>6043330</v>
      </c>
      <c r="D90" s="36">
        <v>914994.77</v>
      </c>
      <c r="E90" s="52">
        <v>5822551.36</v>
      </c>
      <c r="F90" s="145">
        <f t="shared" si="3"/>
        <v>96.34673863581834</v>
      </c>
    </row>
    <row r="91" spans="1:6" s="6" customFormat="1" ht="11.25" customHeight="1">
      <c r="A91" s="128" t="s">
        <v>12</v>
      </c>
      <c r="B91" s="30">
        <f>B92+B93</f>
        <v>2653000</v>
      </c>
      <c r="C91" s="30">
        <f>C92+C93</f>
        <v>3759770</v>
      </c>
      <c r="D91" s="30">
        <f>D92+D93</f>
        <v>595392.8600000001</v>
      </c>
      <c r="E91" s="32">
        <f>E92+E93</f>
        <v>2887670.48</v>
      </c>
      <c r="F91" s="145">
        <f t="shared" si="3"/>
        <v>76.80444495274978</v>
      </c>
    </row>
    <row r="92" spans="1:6" s="6" customFormat="1" ht="11.25" customHeight="1">
      <c r="A92" s="128" t="s">
        <v>13</v>
      </c>
      <c r="B92" s="30">
        <v>720000</v>
      </c>
      <c r="C92" s="30">
        <v>775000</v>
      </c>
      <c r="D92" s="36">
        <v>141755.45</v>
      </c>
      <c r="E92" s="52">
        <v>773267.81</v>
      </c>
      <c r="F92" s="145">
        <f t="shared" si="3"/>
        <v>99.77649161290323</v>
      </c>
    </row>
    <row r="93" spans="1:6" s="6" customFormat="1" ht="11.25" customHeight="1">
      <c r="A93" s="146" t="s">
        <v>14</v>
      </c>
      <c r="B93" s="30">
        <v>1933000</v>
      </c>
      <c r="C93" s="30">
        <f>150000+403370+1915100+516300</f>
        <v>2984770</v>
      </c>
      <c r="D93" s="36">
        <f>17500+214042.41+222095</f>
        <v>453637.41000000003</v>
      </c>
      <c r="E93" s="52">
        <f>17500+1581007.67+515895</f>
        <v>2114402.67</v>
      </c>
      <c r="F93" s="145">
        <f t="shared" si="3"/>
        <v>70.83971863828702</v>
      </c>
    </row>
    <row r="94" spans="1:8" s="6" customFormat="1" ht="11.25" customHeight="1">
      <c r="A94" s="131" t="s">
        <v>15</v>
      </c>
      <c r="B94" s="31">
        <f>B88+B91</f>
        <v>11370000</v>
      </c>
      <c r="C94" s="31">
        <f>C88+C91</f>
        <v>11408600</v>
      </c>
      <c r="D94" s="31">
        <f>D88+D91</f>
        <v>1806644.87</v>
      </c>
      <c r="E94" s="33">
        <f>E88+E91</f>
        <v>10304334.290000001</v>
      </c>
      <c r="F94" s="31">
        <f t="shared" si="3"/>
        <v>90.32076056659012</v>
      </c>
      <c r="G94" s="51"/>
      <c r="H94" s="51"/>
    </row>
    <row r="95" spans="1:6" s="5" customFormat="1" ht="24.75" customHeight="1">
      <c r="A95" s="102" t="s">
        <v>112</v>
      </c>
      <c r="B95" s="103"/>
      <c r="C95" s="103"/>
      <c r="D95" s="103"/>
      <c r="E95" s="153"/>
      <c r="F95" s="63" t="s">
        <v>72</v>
      </c>
    </row>
    <row r="96" spans="1:6" s="6" customFormat="1" ht="11.25" customHeight="1">
      <c r="A96" s="147" t="s">
        <v>16</v>
      </c>
      <c r="B96" s="148"/>
      <c r="C96" s="148"/>
      <c r="D96" s="148"/>
      <c r="E96" s="100"/>
      <c r="F96" s="34">
        <v>0</v>
      </c>
    </row>
    <row r="97" spans="1:6" s="6" customFormat="1" ht="11.25" customHeight="1">
      <c r="A97" s="147" t="s">
        <v>17</v>
      </c>
      <c r="B97" s="148"/>
      <c r="C97" s="148"/>
      <c r="D97" s="148"/>
      <c r="E97" s="100"/>
      <c r="F97" s="149">
        <v>99594.18</v>
      </c>
    </row>
    <row r="98" spans="1:6" s="6" customFormat="1" ht="11.25" customHeight="1">
      <c r="A98" s="150" t="s">
        <v>18</v>
      </c>
      <c r="B98" s="111"/>
      <c r="C98" s="111"/>
      <c r="D98" s="111"/>
      <c r="E98" s="112"/>
      <c r="F98" s="42">
        <f>F96+F97</f>
        <v>99594.18</v>
      </c>
    </row>
    <row r="99" spans="1:6" s="6" customFormat="1" ht="15.75">
      <c r="A99" s="151" t="s">
        <v>160</v>
      </c>
      <c r="B99" s="82"/>
      <c r="C99" s="82"/>
      <c r="D99" s="82"/>
      <c r="E99" s="83"/>
      <c r="F99" s="152">
        <f>(E88-F98)/E78*100</f>
        <v>72.88048758317306</v>
      </c>
    </row>
    <row r="100" spans="1:7" s="4" customFormat="1" ht="24.75" customHeight="1">
      <c r="A100" s="102" t="s">
        <v>113</v>
      </c>
      <c r="B100" s="99"/>
      <c r="C100" s="99"/>
      <c r="D100" s="101"/>
      <c r="E100" s="102" t="s">
        <v>72</v>
      </c>
      <c r="F100" s="153"/>
      <c r="G100" s="6"/>
    </row>
    <row r="101" spans="1:6" s="6" customFormat="1" ht="11.25" customHeight="1">
      <c r="A101" s="154" t="s">
        <v>136</v>
      </c>
      <c r="B101" s="155"/>
      <c r="C101" s="155"/>
      <c r="D101" s="113"/>
      <c r="E101" s="98">
        <v>270272.34</v>
      </c>
      <c r="F101" s="156"/>
    </row>
    <row r="102" spans="1:6" s="6" customFormat="1" ht="11.25" customHeight="1">
      <c r="A102" s="157" t="s">
        <v>137</v>
      </c>
      <c r="B102" s="158"/>
      <c r="C102" s="158"/>
      <c r="D102" s="92"/>
      <c r="E102" s="98">
        <v>270272.34</v>
      </c>
      <c r="F102" s="156"/>
    </row>
    <row r="103" spans="1:6" s="6" customFormat="1" ht="31.5" customHeight="1">
      <c r="A103" s="124" t="s">
        <v>114</v>
      </c>
      <c r="B103" s="97"/>
      <c r="C103" s="97"/>
      <c r="D103" s="97"/>
      <c r="E103" s="97"/>
      <c r="F103" s="125"/>
    </row>
    <row r="104" spans="1:6" s="6" customFormat="1" ht="11.25" customHeight="1">
      <c r="A104" s="159"/>
      <c r="B104" s="10" t="s">
        <v>120</v>
      </c>
      <c r="C104" s="10" t="s">
        <v>120</v>
      </c>
      <c r="D104" s="62" t="s">
        <v>121</v>
      </c>
      <c r="E104" s="62"/>
      <c r="F104" s="127"/>
    </row>
    <row r="105" spans="1:6" s="6" customFormat="1" ht="11.25" customHeight="1">
      <c r="A105" s="160" t="s">
        <v>82</v>
      </c>
      <c r="B105" s="11" t="s">
        <v>122</v>
      </c>
      <c r="C105" s="11" t="s">
        <v>123</v>
      </c>
      <c r="D105" s="10" t="s">
        <v>124</v>
      </c>
      <c r="E105" s="10" t="s">
        <v>126</v>
      </c>
      <c r="F105" s="66" t="s">
        <v>125</v>
      </c>
    </row>
    <row r="106" spans="1:6" s="6" customFormat="1" ht="11.25" customHeight="1">
      <c r="A106" s="135"/>
      <c r="B106" s="12"/>
      <c r="C106" s="13" t="s">
        <v>127</v>
      </c>
      <c r="D106" s="12"/>
      <c r="E106" s="13" t="s">
        <v>128</v>
      </c>
      <c r="F106" s="68" t="s">
        <v>51</v>
      </c>
    </row>
    <row r="107" spans="1:6" s="6" customFormat="1" ht="11.25" customHeight="1">
      <c r="A107" s="138" t="s">
        <v>19</v>
      </c>
      <c r="B107" s="42">
        <f>B52*25%</f>
        <v>9576050</v>
      </c>
      <c r="C107" s="42">
        <f>C52*25%</f>
        <v>9592245.87</v>
      </c>
      <c r="D107" s="42">
        <f>D52*25%</f>
        <v>1586833.55</v>
      </c>
      <c r="E107" s="42">
        <f>E52*25%</f>
        <v>8351921.315000001</v>
      </c>
      <c r="F107" s="161">
        <f>E107/C107*100</f>
        <v>87.06950831109171</v>
      </c>
    </row>
    <row r="108" spans="1:6" s="6" customFormat="1" ht="11.25" customHeight="1">
      <c r="A108" s="132"/>
      <c r="B108" s="10" t="s">
        <v>129</v>
      </c>
      <c r="C108" s="10" t="s">
        <v>129</v>
      </c>
      <c r="D108" s="96" t="s">
        <v>47</v>
      </c>
      <c r="E108" s="62"/>
      <c r="F108" s="127"/>
    </row>
    <row r="109" spans="1:6" s="6" customFormat="1" ht="11.25" customHeight="1">
      <c r="A109" s="67" t="s">
        <v>83</v>
      </c>
      <c r="B109" s="11" t="s">
        <v>122</v>
      </c>
      <c r="C109" s="11" t="s">
        <v>123</v>
      </c>
      <c r="D109" s="10" t="s">
        <v>124</v>
      </c>
      <c r="E109" s="10" t="s">
        <v>126</v>
      </c>
      <c r="F109" s="10" t="s">
        <v>125</v>
      </c>
    </row>
    <row r="110" spans="1:6" s="6" customFormat="1" ht="11.25" customHeight="1">
      <c r="A110" s="12"/>
      <c r="B110" s="12"/>
      <c r="C110" s="13" t="s">
        <v>48</v>
      </c>
      <c r="D110" s="12"/>
      <c r="E110" s="13" t="s">
        <v>49</v>
      </c>
      <c r="F110" s="13" t="s">
        <v>56</v>
      </c>
    </row>
    <row r="111" spans="1:6" s="6" customFormat="1" ht="11.25" customHeight="1">
      <c r="A111" s="137" t="s">
        <v>20</v>
      </c>
      <c r="B111" s="34">
        <f>B112+B113</f>
        <v>4188000</v>
      </c>
      <c r="C111" s="34">
        <f>C112+C113</f>
        <v>4126452.88</v>
      </c>
      <c r="D111" s="34">
        <f>D112+D113</f>
        <v>380136.25</v>
      </c>
      <c r="E111" s="19">
        <f>E112+E113</f>
        <v>3502559.33</v>
      </c>
      <c r="F111" s="35">
        <f>E111/C111*100</f>
        <v>84.88063312139408</v>
      </c>
    </row>
    <row r="112" spans="1:8" s="6" customFormat="1" ht="11.25" customHeight="1">
      <c r="A112" s="128" t="s">
        <v>21</v>
      </c>
      <c r="B112" s="35">
        <f>B89+B92</f>
        <v>2279000</v>
      </c>
      <c r="C112" s="35">
        <f>C89+C92</f>
        <v>2380500</v>
      </c>
      <c r="D112" s="35">
        <f>D89+D92</f>
        <v>438012.69</v>
      </c>
      <c r="E112" s="35">
        <f>E89+E92</f>
        <v>2367380.26</v>
      </c>
      <c r="F112" s="35">
        <f aca="true" t="shared" si="4" ref="F112:F121">E112/C112*100</f>
        <v>99.44886620457886</v>
      </c>
      <c r="H112" s="51"/>
    </row>
    <row r="113" spans="1:6" s="6" customFormat="1" ht="11.25" customHeight="1">
      <c r="A113" s="128" t="s">
        <v>22</v>
      </c>
      <c r="B113" s="35">
        <f>5000+886000+144000+108000+50000+30000+550000+136000</f>
        <v>1909000</v>
      </c>
      <c r="C113" s="35">
        <f>482076.92+134000+96500+82300+666524.96+119900+150000+14651</f>
        <v>1745952.88</v>
      </c>
      <c r="D113" s="55">
        <f>-40386.99+3120-23462.45+2853</f>
        <v>-57876.44</v>
      </c>
      <c r="E113" s="37">
        <f>167312.14+129000+91500+6994.52+638034.98+87992.43+14345</f>
        <v>1135179.07</v>
      </c>
      <c r="F113" s="35">
        <f t="shared" si="4"/>
        <v>65.01773805029607</v>
      </c>
    </row>
    <row r="114" spans="1:6" s="6" customFormat="1" ht="11.25" customHeight="1">
      <c r="A114" s="128" t="s">
        <v>23</v>
      </c>
      <c r="B114" s="35">
        <f>B115+B116</f>
        <v>11035000</v>
      </c>
      <c r="C114" s="35">
        <f>C115+C116</f>
        <v>11405172.08</v>
      </c>
      <c r="D114" s="35">
        <f>D115+D116</f>
        <v>1319202.6</v>
      </c>
      <c r="E114" s="37">
        <f>E115+E116</f>
        <v>9820037.17</v>
      </c>
      <c r="F114" s="35">
        <f t="shared" si="4"/>
        <v>86.10161338310995</v>
      </c>
    </row>
    <row r="115" spans="1:6" s="6" customFormat="1" ht="11.25" customHeight="1">
      <c r="A115" s="128" t="s">
        <v>73</v>
      </c>
      <c r="B115" s="35">
        <f>B90+B93</f>
        <v>9091000</v>
      </c>
      <c r="C115" s="35">
        <f>C90+C93</f>
        <v>9028100</v>
      </c>
      <c r="D115" s="35">
        <f>D90+D93</f>
        <v>1368632.1800000002</v>
      </c>
      <c r="E115" s="35">
        <f>E90+E93</f>
        <v>7936954.03</v>
      </c>
      <c r="F115" s="35">
        <f t="shared" si="4"/>
        <v>87.91389140572214</v>
      </c>
    </row>
    <row r="116" spans="1:10" s="6" customFormat="1" ht="11.25" customHeight="1">
      <c r="A116" s="128" t="s">
        <v>57</v>
      </c>
      <c r="B116" s="35">
        <f>30000+50000+5000+95000+462000+1302000</f>
        <v>1944000</v>
      </c>
      <c r="C116" s="35">
        <f>71430.08+421000+487642+1397000</f>
        <v>2377072.08</v>
      </c>
      <c r="D116" s="55">
        <f>7927-11182.9+35786.99-81960.67</f>
        <v>-49429.58</v>
      </c>
      <c r="E116" s="37">
        <f>23220.08+394037+343964.64+1121861.42</f>
        <v>1883083.14</v>
      </c>
      <c r="F116" s="35">
        <f t="shared" si="4"/>
        <v>79.21859651811651</v>
      </c>
      <c r="G116" s="51"/>
      <c r="H116" s="51"/>
      <c r="I116" s="51"/>
      <c r="J116" s="51"/>
    </row>
    <row r="117" spans="1:6" s="6" customFormat="1" ht="11.25" customHeight="1">
      <c r="A117" s="128" t="s">
        <v>24</v>
      </c>
      <c r="B117" s="36">
        <v>0</v>
      </c>
      <c r="C117" s="36">
        <v>0</v>
      </c>
      <c r="D117" s="36">
        <v>0</v>
      </c>
      <c r="E117" s="36">
        <v>0</v>
      </c>
      <c r="F117" s="35">
        <v>0</v>
      </c>
    </row>
    <row r="118" spans="1:6" s="6" customFormat="1" ht="11.25" customHeight="1">
      <c r="A118" s="128" t="s">
        <v>25</v>
      </c>
      <c r="B118" s="36">
        <v>0</v>
      </c>
      <c r="C118" s="36">
        <v>0</v>
      </c>
      <c r="D118" s="36">
        <v>0</v>
      </c>
      <c r="E118" s="36">
        <v>0</v>
      </c>
      <c r="F118" s="35">
        <v>0</v>
      </c>
    </row>
    <row r="119" spans="1:6" s="6" customFormat="1" ht="11.25" customHeight="1">
      <c r="A119" s="128" t="s">
        <v>26</v>
      </c>
      <c r="B119" s="36">
        <v>0</v>
      </c>
      <c r="C119" s="36">
        <v>0</v>
      </c>
      <c r="D119" s="36">
        <v>0</v>
      </c>
      <c r="E119" s="36">
        <v>0</v>
      </c>
      <c r="F119" s="35">
        <v>0</v>
      </c>
    </row>
    <row r="120" spans="1:7" s="6" customFormat="1" ht="11.25" customHeight="1">
      <c r="A120" s="146" t="s">
        <v>27</v>
      </c>
      <c r="B120" s="36">
        <v>0</v>
      </c>
      <c r="C120" s="36">
        <v>0</v>
      </c>
      <c r="D120" s="36">
        <v>0</v>
      </c>
      <c r="E120" s="36">
        <v>0</v>
      </c>
      <c r="F120" s="35">
        <v>0</v>
      </c>
      <c r="G120" s="47"/>
    </row>
    <row r="121" spans="1:9" s="6" customFormat="1" ht="13.5" customHeight="1">
      <c r="A121" s="146" t="s">
        <v>28</v>
      </c>
      <c r="B121" s="23">
        <f>B111+B114+B117+B118+B119+B120</f>
        <v>15223000</v>
      </c>
      <c r="C121" s="23">
        <f>C111+C114+C117+C118+C119+C120</f>
        <v>15531624.96</v>
      </c>
      <c r="D121" s="23">
        <f>D111+D114+D117+D118+D119+D120</f>
        <v>1699338.85</v>
      </c>
      <c r="E121" s="24">
        <f>E111+E114+E117+E118+E119+E120</f>
        <v>13322596.5</v>
      </c>
      <c r="F121" s="46">
        <f t="shared" si="4"/>
        <v>85.7772225012572</v>
      </c>
      <c r="G121" s="47"/>
      <c r="H121" s="47"/>
      <c r="I121" s="48"/>
    </row>
    <row r="122" spans="1:7" s="6" customFormat="1" ht="11.25" customHeight="1">
      <c r="A122" s="162"/>
      <c r="B122" s="94"/>
      <c r="C122" s="94"/>
      <c r="D122" s="95"/>
      <c r="E122" s="94"/>
      <c r="F122" s="118"/>
      <c r="G122" s="48"/>
    </row>
    <row r="123" spans="1:6" s="6" customFormat="1" ht="11.25" customHeight="1">
      <c r="A123" s="162" t="s">
        <v>115</v>
      </c>
      <c r="B123" s="93"/>
      <c r="C123" s="93"/>
      <c r="D123" s="118"/>
      <c r="E123" s="93" t="s">
        <v>72</v>
      </c>
      <c r="F123" s="118"/>
    </row>
    <row r="124" spans="1:6" s="6" customFormat="1" ht="11.25" customHeight="1">
      <c r="A124" s="163"/>
      <c r="B124" s="121"/>
      <c r="C124" s="121"/>
      <c r="D124" s="122"/>
      <c r="E124" s="91"/>
      <c r="F124" s="164"/>
    </row>
    <row r="125" spans="1:6" s="6" customFormat="1" ht="11.25" customHeight="1">
      <c r="A125" s="147" t="s">
        <v>29</v>
      </c>
      <c r="B125" s="165"/>
      <c r="C125" s="165"/>
      <c r="D125" s="84"/>
      <c r="E125" s="123">
        <f>E82</f>
        <v>3907215.4000000013</v>
      </c>
      <c r="F125" s="166"/>
    </row>
    <row r="126" spans="1:6" s="6" customFormat="1" ht="11.25" customHeight="1">
      <c r="A126" s="147" t="s">
        <v>30</v>
      </c>
      <c r="B126" s="165"/>
      <c r="C126" s="165"/>
      <c r="D126" s="84"/>
      <c r="E126" s="119">
        <v>0</v>
      </c>
      <c r="F126" s="167"/>
    </row>
    <row r="127" spans="1:6" s="6" customFormat="1" ht="11.25" customHeight="1">
      <c r="A127" s="147" t="s">
        <v>31</v>
      </c>
      <c r="B127" s="165"/>
      <c r="C127" s="165"/>
      <c r="D127" s="84"/>
      <c r="E127" s="119">
        <f>E154</f>
        <v>65121.16</v>
      </c>
      <c r="F127" s="167"/>
    </row>
    <row r="128" spans="1:7" s="6" customFormat="1" ht="11.25" customHeight="1">
      <c r="A128" s="168" t="s">
        <v>32</v>
      </c>
      <c r="B128" s="165"/>
      <c r="C128" s="165"/>
      <c r="D128" s="84"/>
      <c r="E128" s="119">
        <v>137024.87</v>
      </c>
      <c r="F128" s="167"/>
      <c r="G128" s="51"/>
    </row>
    <row r="129" spans="1:6" s="6" customFormat="1" ht="11.25" customHeight="1">
      <c r="A129" s="168" t="s">
        <v>33</v>
      </c>
      <c r="B129" s="165"/>
      <c r="C129" s="165"/>
      <c r="D129" s="84"/>
      <c r="E129" s="119">
        <v>103800.67</v>
      </c>
      <c r="F129" s="167"/>
    </row>
    <row r="130" spans="1:6" s="6" customFormat="1" ht="11.25" customHeight="1">
      <c r="A130" s="147" t="s">
        <v>34</v>
      </c>
      <c r="B130" s="165"/>
      <c r="C130" s="165"/>
      <c r="D130" s="84"/>
      <c r="E130" s="119">
        <v>0</v>
      </c>
      <c r="F130" s="167"/>
    </row>
    <row r="131" spans="1:6" s="6" customFormat="1" ht="22.5" customHeight="1">
      <c r="A131" s="147" t="s">
        <v>35</v>
      </c>
      <c r="B131" s="165"/>
      <c r="C131" s="165"/>
      <c r="D131" s="84"/>
      <c r="E131" s="120">
        <f>D147</f>
        <v>0</v>
      </c>
      <c r="F131" s="169"/>
    </row>
    <row r="132" spans="1:6" s="6" customFormat="1" ht="11.25" customHeight="1">
      <c r="A132" s="150" t="s">
        <v>36</v>
      </c>
      <c r="B132" s="89"/>
      <c r="C132" s="89"/>
      <c r="D132" s="90"/>
      <c r="E132" s="98">
        <f>SUM(E125:F131)</f>
        <v>4213162.1000000015</v>
      </c>
      <c r="F132" s="170"/>
    </row>
    <row r="133" spans="1:6" s="6" customFormat="1" ht="11.25" customHeight="1">
      <c r="A133" s="150" t="s">
        <v>37</v>
      </c>
      <c r="B133" s="89"/>
      <c r="C133" s="89"/>
      <c r="D133" s="90"/>
      <c r="E133" s="98">
        <f>E111+E114-E132</f>
        <v>9109434.399999999</v>
      </c>
      <c r="F133" s="170"/>
    </row>
    <row r="134" spans="1:6" s="6" customFormat="1" ht="14.25" customHeight="1">
      <c r="A134" s="171" t="s">
        <v>159</v>
      </c>
      <c r="B134" s="115"/>
      <c r="C134" s="115"/>
      <c r="D134" s="116"/>
      <c r="E134" s="114">
        <f>E133/E52*100</f>
        <v>27.267481506439445</v>
      </c>
      <c r="F134" s="172"/>
    </row>
    <row r="135" spans="1:6" s="6" customFormat="1" ht="33" customHeight="1">
      <c r="A135" s="124" t="s">
        <v>116</v>
      </c>
      <c r="B135" s="97"/>
      <c r="C135" s="97"/>
      <c r="D135" s="97"/>
      <c r="E135" s="97"/>
      <c r="F135" s="125"/>
    </row>
    <row r="136" spans="1:6" s="6" customFormat="1" ht="11.25" customHeight="1">
      <c r="A136" s="126"/>
      <c r="B136" s="10" t="s">
        <v>129</v>
      </c>
      <c r="C136" s="10" t="s">
        <v>129</v>
      </c>
      <c r="D136" s="96" t="s">
        <v>47</v>
      </c>
      <c r="E136" s="62"/>
      <c r="F136" s="127"/>
    </row>
    <row r="137" spans="1:6" s="6" customFormat="1" ht="11.25" customHeight="1">
      <c r="A137" s="11" t="s">
        <v>117</v>
      </c>
      <c r="B137" s="11" t="s">
        <v>122</v>
      </c>
      <c r="C137" s="11" t="s">
        <v>123</v>
      </c>
      <c r="D137" s="10" t="s">
        <v>124</v>
      </c>
      <c r="E137" s="10" t="s">
        <v>126</v>
      </c>
      <c r="F137" s="66" t="s">
        <v>125</v>
      </c>
    </row>
    <row r="138" spans="1:6" s="6" customFormat="1" ht="11.25" customHeight="1">
      <c r="A138" s="12"/>
      <c r="B138" s="12"/>
      <c r="C138" s="13" t="s">
        <v>48</v>
      </c>
      <c r="D138" s="12"/>
      <c r="E138" s="13" t="s">
        <v>49</v>
      </c>
      <c r="F138" s="68" t="s">
        <v>56</v>
      </c>
    </row>
    <row r="139" spans="1:6" s="6" customFormat="1" ht="22.5" customHeight="1">
      <c r="A139" s="173" t="s">
        <v>139</v>
      </c>
      <c r="B139" s="49">
        <v>0</v>
      </c>
      <c r="C139" s="40">
        <v>0</v>
      </c>
      <c r="D139" s="49">
        <v>0</v>
      </c>
      <c r="E139" s="41">
        <v>0</v>
      </c>
      <c r="F139" s="41">
        <v>0</v>
      </c>
    </row>
    <row r="140" spans="1:6" s="6" customFormat="1" ht="11.25" customHeight="1">
      <c r="A140" s="173" t="s">
        <v>38</v>
      </c>
      <c r="B140" s="39">
        <v>660600</v>
      </c>
      <c r="C140" s="40">
        <v>971063.35</v>
      </c>
      <c r="D140" s="39">
        <v>167627.11</v>
      </c>
      <c r="E140" s="41">
        <v>865379.34</v>
      </c>
      <c r="F140" s="39">
        <f>E140/C140*100</f>
        <v>89.11667194524435</v>
      </c>
    </row>
    <row r="141" spans="1:6" s="6" customFormat="1" ht="11.25" customHeight="1">
      <c r="A141" s="173" t="s">
        <v>39</v>
      </c>
      <c r="B141" s="39">
        <v>0</v>
      </c>
      <c r="C141" s="40">
        <v>0</v>
      </c>
      <c r="D141" s="39">
        <v>0</v>
      </c>
      <c r="E141" s="40">
        <v>0</v>
      </c>
      <c r="F141" s="39">
        <v>0</v>
      </c>
    </row>
    <row r="142" spans="1:6" s="6" customFormat="1" ht="11.25">
      <c r="A142" s="174" t="s">
        <v>40</v>
      </c>
      <c r="B142" s="50">
        <f>1816100+360000+454000+8000+151000</f>
        <v>2789100</v>
      </c>
      <c r="C142" s="40">
        <f>2147628.52+543659+454000+12704.2+204700</f>
        <v>3362691.72</v>
      </c>
      <c r="D142" s="50">
        <f>120449.27-55954.93+16150.8+8135-8473.16</f>
        <v>80306.98</v>
      </c>
      <c r="E142" s="41">
        <f>1233096.75+467860.94+403277.01+8135+185322.39</f>
        <v>2297692.0900000003</v>
      </c>
      <c r="F142" s="39">
        <f>E142/C142*100</f>
        <v>68.32895434137507</v>
      </c>
    </row>
    <row r="143" spans="1:11" s="6" customFormat="1" ht="22.5">
      <c r="A143" s="175" t="s">
        <v>41</v>
      </c>
      <c r="B143" s="38">
        <f>SUM(B139:B142)</f>
        <v>3449700</v>
      </c>
      <c r="C143" s="38">
        <f>SUM(C139:C142)</f>
        <v>4333755.07</v>
      </c>
      <c r="D143" s="38">
        <f>SUM(D139:D142)</f>
        <v>247934.08999999997</v>
      </c>
      <c r="E143" s="38">
        <f>SUM(E139:E142)</f>
        <v>3163071.43</v>
      </c>
      <c r="F143" s="176">
        <f>E143/C143*100</f>
        <v>72.98685271569812</v>
      </c>
      <c r="G143" s="51"/>
      <c r="H143" s="51"/>
      <c r="I143" s="51"/>
      <c r="J143" s="51"/>
      <c r="K143" s="51"/>
    </row>
    <row r="144" spans="1:6" s="6" customFormat="1" ht="11.25" customHeight="1">
      <c r="A144" s="177" t="s">
        <v>58</v>
      </c>
      <c r="B144" s="64" t="s">
        <v>76</v>
      </c>
      <c r="C144" s="65"/>
      <c r="D144" s="64"/>
      <c r="E144" s="56"/>
      <c r="F144" s="65"/>
    </row>
    <row r="145" spans="1:6" s="6" customFormat="1" ht="11.25" customHeight="1">
      <c r="A145" s="178"/>
      <c r="B145" s="57" t="s">
        <v>59</v>
      </c>
      <c r="C145" s="58"/>
      <c r="D145" s="57" t="s">
        <v>138</v>
      </c>
      <c r="E145" s="59"/>
      <c r="F145" s="58"/>
    </row>
    <row r="146" spans="1:6" s="6" customFormat="1" ht="11.25" customHeight="1">
      <c r="A146" s="179"/>
      <c r="B146" s="60" t="s">
        <v>76</v>
      </c>
      <c r="C146" s="61"/>
      <c r="D146" s="60"/>
      <c r="E146" s="117"/>
      <c r="F146" s="61"/>
    </row>
    <row r="147" spans="1:6" s="6" customFormat="1" ht="19.5" customHeight="1">
      <c r="A147" s="180" t="s">
        <v>42</v>
      </c>
      <c r="B147" s="85">
        <v>33545.75</v>
      </c>
      <c r="C147" s="86"/>
      <c r="D147" s="87">
        <v>0</v>
      </c>
      <c r="E147" s="88"/>
      <c r="F147" s="181"/>
    </row>
    <row r="148" spans="1:6" s="6" customFormat="1" ht="11.25" customHeight="1">
      <c r="A148" s="182"/>
      <c r="B148" s="7"/>
      <c r="C148" s="7"/>
      <c r="D148" s="7"/>
      <c r="E148" s="7"/>
      <c r="F148" s="8"/>
    </row>
    <row r="149" spans="1:6" s="6" customFormat="1" ht="11.25" customHeight="1">
      <c r="A149" s="183" t="s">
        <v>84</v>
      </c>
      <c r="B149" s="78"/>
      <c r="C149" s="78"/>
      <c r="D149" s="79"/>
      <c r="E149" s="72" t="s">
        <v>72</v>
      </c>
      <c r="F149" s="184"/>
    </row>
    <row r="150" spans="1:6" s="6" customFormat="1" ht="22.5" customHeight="1">
      <c r="A150" s="185"/>
      <c r="B150" s="80"/>
      <c r="C150" s="80"/>
      <c r="D150" s="81"/>
      <c r="E150" s="15" t="s">
        <v>86</v>
      </c>
      <c r="F150" s="186" t="s">
        <v>85</v>
      </c>
    </row>
    <row r="151" spans="1:8" s="6" customFormat="1" ht="11.25" customHeight="1">
      <c r="A151" s="45" t="s">
        <v>140</v>
      </c>
      <c r="B151" s="73"/>
      <c r="C151" s="73"/>
      <c r="D151" s="73"/>
      <c r="E151" s="49">
        <f>266830.96+3441.38</f>
        <v>270272.34</v>
      </c>
      <c r="F151" s="49">
        <v>0</v>
      </c>
      <c r="G151" s="51"/>
      <c r="H151" s="51"/>
    </row>
    <row r="152" spans="1:8" s="6" customFormat="1" ht="11.25" customHeight="1">
      <c r="A152" s="45" t="s">
        <v>43</v>
      </c>
      <c r="B152" s="74"/>
      <c r="C152" s="74"/>
      <c r="D152" s="74"/>
      <c r="E152" s="39">
        <f>E79</f>
        <v>9974698.65</v>
      </c>
      <c r="F152" s="39">
        <v>0</v>
      </c>
      <c r="H152" s="51"/>
    </row>
    <row r="153" spans="1:8" s="6" customFormat="1" ht="11.25" customHeight="1">
      <c r="A153" s="45" t="s">
        <v>44</v>
      </c>
      <c r="B153" s="74"/>
      <c r="C153" s="74"/>
      <c r="D153" s="74"/>
      <c r="E153" s="69">
        <f>E151+E152+E154-E155</f>
        <v>10087316.32</v>
      </c>
      <c r="F153" s="39">
        <v>0</v>
      </c>
      <c r="G153" s="70"/>
      <c r="H153" s="51"/>
    </row>
    <row r="154" spans="1:10" s="6" customFormat="1" ht="11.25" customHeight="1">
      <c r="A154" s="45" t="s">
        <v>45</v>
      </c>
      <c r="B154" s="74"/>
      <c r="C154" s="74"/>
      <c r="D154" s="74"/>
      <c r="E154" s="39">
        <f>E81</f>
        <v>65121.16</v>
      </c>
      <c r="F154" s="39">
        <v>0</v>
      </c>
      <c r="G154" s="51"/>
      <c r="H154" s="51"/>
      <c r="I154" s="51"/>
      <c r="J154" s="51"/>
    </row>
    <row r="155" spans="1:9" s="6" customFormat="1" ht="11.25" customHeight="1">
      <c r="A155" s="187" t="s">
        <v>46</v>
      </c>
      <c r="B155" s="75"/>
      <c r="C155" s="75"/>
      <c r="D155" s="75"/>
      <c r="E155" s="50">
        <v>222775.83</v>
      </c>
      <c r="F155" s="50">
        <v>0</v>
      </c>
      <c r="G155" s="51"/>
      <c r="H155" s="51"/>
      <c r="I155" s="51"/>
    </row>
    <row r="156" spans="1:9" s="6" customFormat="1" ht="11.25" customHeight="1">
      <c r="A156" s="6" t="s">
        <v>164</v>
      </c>
      <c r="E156" s="51"/>
      <c r="F156" s="51"/>
      <c r="G156" s="51"/>
      <c r="I156" s="51"/>
    </row>
    <row r="157" spans="1:7" s="6" customFormat="1" ht="11.25" customHeight="1">
      <c r="A157" s="76" t="s">
        <v>60</v>
      </c>
      <c r="B157" s="108"/>
      <c r="C157" s="108"/>
      <c r="D157" s="108"/>
      <c r="E157" s="108"/>
      <c r="F157" s="108"/>
      <c r="G157" s="51"/>
    </row>
    <row r="158" spans="1:7" s="6" customFormat="1" ht="22.5" customHeight="1">
      <c r="A158" s="109" t="s">
        <v>165</v>
      </c>
      <c r="B158" s="108"/>
      <c r="C158" s="108"/>
      <c r="D158" s="108"/>
      <c r="E158" s="108"/>
      <c r="F158" s="108"/>
      <c r="G158" s="51"/>
    </row>
    <row r="159" spans="1:7" s="6" customFormat="1" ht="11.25" customHeight="1">
      <c r="A159" s="76" t="s">
        <v>87</v>
      </c>
      <c r="B159" s="77"/>
      <c r="C159" s="77"/>
      <c r="D159" s="77"/>
      <c r="E159" s="77"/>
      <c r="F159" s="77"/>
      <c r="G159" s="51"/>
    </row>
    <row r="160" spans="1:7" s="6" customFormat="1" ht="11.25" customHeight="1">
      <c r="A160" s="76" t="s">
        <v>88</v>
      </c>
      <c r="B160" s="77"/>
      <c r="C160" s="77"/>
      <c r="D160" s="77"/>
      <c r="E160" s="77"/>
      <c r="F160" s="77"/>
      <c r="G160" s="51"/>
    </row>
    <row r="161" spans="1:6" s="6" customFormat="1" ht="11.25" customHeight="1">
      <c r="A161" s="76" t="s">
        <v>74</v>
      </c>
      <c r="B161" s="77"/>
      <c r="C161" s="77"/>
      <c r="D161" s="77"/>
      <c r="E161" s="77"/>
      <c r="F161" s="77"/>
    </row>
    <row r="162" spans="1:6" s="6" customFormat="1" ht="11.25" customHeight="1">
      <c r="A162" s="17"/>
      <c r="B162" s="16"/>
      <c r="C162" s="16"/>
      <c r="D162" s="16"/>
      <c r="E162" s="16"/>
      <c r="F162" s="16"/>
    </row>
    <row r="163" spans="1:7" s="6" customFormat="1" ht="11.25" customHeight="1">
      <c r="A163" s="71"/>
      <c r="B163" s="71"/>
      <c r="C163" s="71"/>
      <c r="D163" s="71"/>
      <c r="E163" s="17"/>
      <c r="F163" s="17"/>
      <c r="G163" s="51"/>
    </row>
    <row r="164" spans="1:6" ht="11.25" customHeight="1">
      <c r="A164" s="71"/>
      <c r="B164" s="71"/>
      <c r="C164" s="71"/>
      <c r="D164" s="71"/>
      <c r="E164" s="17"/>
      <c r="F164" s="17"/>
    </row>
    <row r="166" spans="1:6" ht="11.25" customHeight="1">
      <c r="A166" s="43" t="s">
        <v>141</v>
      </c>
      <c r="C166" s="44"/>
      <c r="D166" s="44"/>
      <c r="E166" s="44" t="s">
        <v>162</v>
      </c>
      <c r="F166" s="44"/>
    </row>
    <row r="167" spans="1:6" ht="11.25" customHeight="1">
      <c r="A167" s="9" t="s">
        <v>158</v>
      </c>
      <c r="C167" s="3"/>
      <c r="D167" s="59" t="s">
        <v>163</v>
      </c>
      <c r="E167" s="59"/>
      <c r="F167" s="59"/>
    </row>
  </sheetData>
  <sheetProtection/>
  <mergeCells count="79">
    <mergeCell ref="E125:F125"/>
    <mergeCell ref="D136:F136"/>
    <mergeCell ref="E128:F128"/>
    <mergeCell ref="E126:F126"/>
    <mergeCell ref="A127:D127"/>
    <mergeCell ref="E127:F127"/>
    <mergeCell ref="A135:F135"/>
    <mergeCell ref="A164:D164"/>
    <mergeCell ref="A125:D125"/>
    <mergeCell ref="A126:D126"/>
    <mergeCell ref="A124:D124"/>
    <mergeCell ref="D146:F146"/>
    <mergeCell ref="A123:D123"/>
    <mergeCell ref="E123:F123"/>
    <mergeCell ref="D167:F167"/>
    <mergeCell ref="E129:F129"/>
    <mergeCell ref="E130:F130"/>
    <mergeCell ref="E131:F131"/>
    <mergeCell ref="E132:F132"/>
    <mergeCell ref="A131:D131"/>
    <mergeCell ref="E133:F133"/>
    <mergeCell ref="A5:F5"/>
    <mergeCell ref="A157:F157"/>
    <mergeCell ref="A158:F158"/>
    <mergeCell ref="A84:F84"/>
    <mergeCell ref="D85:F85"/>
    <mergeCell ref="A98:E98"/>
    <mergeCell ref="A101:D101"/>
    <mergeCell ref="E134:F134"/>
    <mergeCell ref="A132:D132"/>
    <mergeCell ref="A134:D134"/>
    <mergeCell ref="A1:F1"/>
    <mergeCell ref="A2:F2"/>
    <mergeCell ref="A3:F3"/>
    <mergeCell ref="A4:F4"/>
    <mergeCell ref="E101:F101"/>
    <mergeCell ref="A83:F83"/>
    <mergeCell ref="A7:F7"/>
    <mergeCell ref="D8:F8"/>
    <mergeCell ref="D108:F108"/>
    <mergeCell ref="A103:F103"/>
    <mergeCell ref="A67:F67"/>
    <mergeCell ref="D68:F68"/>
    <mergeCell ref="E102:F102"/>
    <mergeCell ref="A95:E95"/>
    <mergeCell ref="A96:E96"/>
    <mergeCell ref="A97:E97"/>
    <mergeCell ref="A100:D100"/>
    <mergeCell ref="E100:F100"/>
    <mergeCell ref="B147:C147"/>
    <mergeCell ref="D147:F147"/>
    <mergeCell ref="D53:F53"/>
    <mergeCell ref="A130:D130"/>
    <mergeCell ref="A129:D129"/>
    <mergeCell ref="A133:D133"/>
    <mergeCell ref="E124:F124"/>
    <mergeCell ref="A102:D102"/>
    <mergeCell ref="A122:D122"/>
    <mergeCell ref="E122:F122"/>
    <mergeCell ref="A149:D150"/>
    <mergeCell ref="A99:E99"/>
    <mergeCell ref="A144:A146"/>
    <mergeCell ref="B144:C144"/>
    <mergeCell ref="D144:F144"/>
    <mergeCell ref="B145:C145"/>
    <mergeCell ref="D145:F145"/>
    <mergeCell ref="B146:C146"/>
    <mergeCell ref="D104:F104"/>
    <mergeCell ref="A128:D128"/>
    <mergeCell ref="A163:D163"/>
    <mergeCell ref="E149:F149"/>
    <mergeCell ref="B151:D151"/>
    <mergeCell ref="B152:D152"/>
    <mergeCell ref="B153:D153"/>
    <mergeCell ref="B154:D154"/>
    <mergeCell ref="B155:D155"/>
    <mergeCell ref="A159:F159"/>
    <mergeCell ref="A160:F160"/>
    <mergeCell ref="A161:F161"/>
  </mergeCells>
  <printOptions/>
  <pageMargins left="0.3937007874015748" right="0.1968503937007874" top="0.3937007874015748" bottom="0.1968503937007874" header="0" footer="0"/>
  <pageSetup horizontalDpi="600" verticalDpi="600" orientation="portrait" paperSize="9" scale="74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2010-01-20T13:14:02Z</cp:lastPrinted>
  <dcterms:created xsi:type="dcterms:W3CDTF">2004-08-09T19:29:24Z</dcterms:created>
  <dcterms:modified xsi:type="dcterms:W3CDTF">2010-01-20T13:14:05Z</dcterms:modified>
  <cp:category/>
  <cp:version/>
  <cp:contentType/>
  <cp:contentStatus/>
</cp:coreProperties>
</file>